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ta\OneDrive\Documents\CSU\Research\forMPC\"/>
    </mc:Choice>
  </mc:AlternateContent>
  <xr:revisionPtr revIDLastSave="0" documentId="13_ncr:1_{7992F23B-3760-43F6-98ED-F08AEAD242A4}" xr6:coauthVersionLast="47" xr6:coauthVersionMax="47" xr10:uidLastSave="{00000000-0000-0000-0000-000000000000}"/>
  <bookViews>
    <workbookView xWindow="-28910" yWindow="-110" windowWidth="29020" windowHeight="15820" tabRatio="773" activeTab="2" xr2:uid="{662A1F28-FA41-4CEB-A087-4BFA2959CB60}"/>
  </bookViews>
  <sheets>
    <sheet name="SpecificGage" sheetId="4" r:id="rId1"/>
    <sheet name="PierScour" sheetId="1" r:id="rId2"/>
    <sheet name="ContractionScour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L9" i="2"/>
  <c r="M12" i="2" l="1"/>
  <c r="C16" i="2" l="1"/>
  <c r="D16" i="2"/>
  <c r="E16" i="2"/>
  <c r="F16" i="2"/>
  <c r="G16" i="2"/>
  <c r="H16" i="2"/>
  <c r="I16" i="2"/>
  <c r="K16" i="2"/>
  <c r="M16" i="2"/>
  <c r="B16" i="2"/>
  <c r="N29" i="2"/>
  <c r="N36" i="2"/>
  <c r="N38" i="2" s="1"/>
  <c r="N30" i="2" s="1"/>
  <c r="N31" i="2" s="1"/>
  <c r="M36" i="2"/>
  <c r="M38" i="2" s="1"/>
  <c r="M30" i="2" s="1"/>
  <c r="M31" i="2" s="1"/>
  <c r="M34" i="2"/>
  <c r="M29" i="2"/>
  <c r="O12" i="1"/>
  <c r="O15" i="1" s="1"/>
  <c r="O16" i="1" s="1"/>
  <c r="O6" i="1"/>
  <c r="O7" i="1" s="1"/>
  <c r="O5" i="1"/>
  <c r="N32" i="2" l="1"/>
  <c r="M32" i="2"/>
  <c r="O29" i="2"/>
  <c r="M20" i="2"/>
  <c r="N20" i="2"/>
  <c r="O20" i="2"/>
  <c r="M13" i="2"/>
  <c r="O8" i="2"/>
  <c r="O18" i="2" s="1"/>
  <c r="O19" i="2" s="1"/>
  <c r="N8" i="2"/>
  <c r="N9" i="2" s="1"/>
  <c r="N12" i="2"/>
  <c r="N13" i="2" s="1"/>
  <c r="M8" i="2"/>
  <c r="M18" i="2" s="1"/>
  <c r="M19" i="2" s="1"/>
  <c r="M21" i="2" s="1"/>
  <c r="O3" i="2"/>
  <c r="N3" i="2"/>
  <c r="M3" i="2"/>
  <c r="Q6" i="1"/>
  <c r="Q7" i="1" s="1"/>
  <c r="Q5" i="1"/>
  <c r="Q3" i="1"/>
  <c r="P12" i="1"/>
  <c r="P15" i="1" s="1"/>
  <c r="P16" i="1" s="1"/>
  <c r="P6" i="1"/>
  <c r="P7" i="1" s="1"/>
  <c r="P5" i="1"/>
  <c r="P3" i="1"/>
  <c r="M3" i="1"/>
  <c r="L3" i="1"/>
  <c r="O21" i="2" l="1"/>
  <c r="N18" i="2"/>
  <c r="N19" i="2" s="1"/>
  <c r="N21" i="2" s="1"/>
  <c r="C8" i="2"/>
  <c r="C18" i="2" s="1"/>
  <c r="D8" i="2"/>
  <c r="D18" i="2" s="1"/>
  <c r="E8" i="2"/>
  <c r="E18" i="2" s="1"/>
  <c r="F8" i="2"/>
  <c r="F18" i="2" s="1"/>
  <c r="G8" i="2"/>
  <c r="G18" i="2" s="1"/>
  <c r="H8" i="2"/>
  <c r="H18" i="2" s="1"/>
  <c r="I8" i="2"/>
  <c r="I18" i="2" s="1"/>
  <c r="J8" i="2"/>
  <c r="J18" i="2" s="1"/>
  <c r="K8" i="2"/>
  <c r="K18" i="2" s="1"/>
  <c r="L8" i="2"/>
  <c r="L18" i="2" s="1"/>
  <c r="B8" i="2"/>
  <c r="C19" i="2" l="1"/>
  <c r="B18" i="2"/>
  <c r="B19" i="2" s="1"/>
  <c r="K3" i="1"/>
  <c r="I3" i="1"/>
  <c r="H3" i="1"/>
  <c r="G3" i="1"/>
  <c r="L3" i="2"/>
  <c r="K3" i="2"/>
  <c r="J3" i="2"/>
  <c r="I3" i="2"/>
  <c r="H3" i="2"/>
  <c r="G3" i="2"/>
  <c r="C3" i="2"/>
  <c r="B3" i="2"/>
  <c r="C34" i="2"/>
  <c r="C36" i="2"/>
  <c r="C38" i="2" s="1"/>
  <c r="C30" i="2" s="1"/>
  <c r="C20" i="2"/>
  <c r="C28" i="2" s="1"/>
  <c r="C12" i="2"/>
  <c r="C13" i="2" s="1"/>
  <c r="C12" i="1"/>
  <c r="C6" i="1"/>
  <c r="C5" i="1"/>
  <c r="B12" i="1"/>
  <c r="O36" i="2" l="1"/>
  <c r="O38" i="2" s="1"/>
  <c r="O30" i="2" s="1"/>
  <c r="O31" i="2" s="1"/>
  <c r="O32" i="2" s="1"/>
  <c r="O12" i="2"/>
  <c r="O13" i="2" s="1"/>
  <c r="O9" i="2"/>
  <c r="Q12" i="1"/>
  <c r="Q15" i="1" s="1"/>
  <c r="Q16" i="1" s="1"/>
  <c r="C15" i="1"/>
  <c r="C16" i="1" s="1"/>
  <c r="C7" i="1"/>
  <c r="C21" i="2"/>
  <c r="C9" i="2"/>
  <c r="L12" i="2"/>
  <c r="L34" i="2"/>
  <c r="K34" i="2"/>
  <c r="K12" i="2"/>
  <c r="J34" i="2"/>
  <c r="J16" i="2"/>
  <c r="J12" i="2"/>
  <c r="K9" i="2" l="1"/>
  <c r="G12" i="2"/>
  <c r="F34" i="2"/>
  <c r="E34" i="2"/>
  <c r="E9" i="2"/>
  <c r="J13" i="2"/>
  <c r="K13" i="2"/>
  <c r="L13" i="2"/>
  <c r="B34" i="2"/>
  <c r="B28" i="2"/>
  <c r="B20" i="2"/>
  <c r="D20" i="2"/>
  <c r="B6" i="1"/>
  <c r="B5" i="1"/>
  <c r="B15" i="1" s="1"/>
  <c r="B16" i="1" s="1"/>
  <c r="I34" i="2"/>
  <c r="K31" i="2"/>
  <c r="H34" i="2"/>
  <c r="J36" i="2"/>
  <c r="J38" i="2" s="1"/>
  <c r="J30" i="2" s="1"/>
  <c r="J31" i="2" s="1"/>
  <c r="K36" i="2"/>
  <c r="K38" i="2" s="1"/>
  <c r="K30" i="2" s="1"/>
  <c r="L36" i="2"/>
  <c r="L38" i="2" s="1"/>
  <c r="L30" i="2" s="1"/>
  <c r="E29" i="2"/>
  <c r="F29" i="2"/>
  <c r="G29" i="2"/>
  <c r="H29" i="2"/>
  <c r="I29" i="2"/>
  <c r="J29" i="2"/>
  <c r="K29" i="2"/>
  <c r="L29" i="2"/>
  <c r="D29" i="2"/>
  <c r="B29" i="2" s="1"/>
  <c r="C29" i="2" s="1"/>
  <c r="D34" i="2"/>
  <c r="J9" i="2"/>
  <c r="E19" i="2"/>
  <c r="F19" i="2"/>
  <c r="G19" i="2"/>
  <c r="H19" i="2"/>
  <c r="I19" i="2"/>
  <c r="J19" i="2"/>
  <c r="K19" i="2"/>
  <c r="L19" i="2"/>
  <c r="D19" i="2"/>
  <c r="J20" i="2"/>
  <c r="K20" i="2"/>
  <c r="L20" i="2"/>
  <c r="N12" i="1"/>
  <c r="N5" i="1"/>
  <c r="N6" i="1"/>
  <c r="L12" i="1"/>
  <c r="M12" i="1"/>
  <c r="M15" i="1" s="1"/>
  <c r="M16" i="1" s="1"/>
  <c r="L5" i="1"/>
  <c r="M5" i="1"/>
  <c r="L6" i="1"/>
  <c r="M6" i="1"/>
  <c r="K5" i="1"/>
  <c r="K6" i="1"/>
  <c r="H12" i="1"/>
  <c r="I12" i="1"/>
  <c r="K12" i="1"/>
  <c r="I20" i="2"/>
  <c r="H20" i="2"/>
  <c r="G20" i="2"/>
  <c r="E20" i="2"/>
  <c r="F20" i="2"/>
  <c r="G12" i="1"/>
  <c r="F12" i="1"/>
  <c r="E12" i="1"/>
  <c r="E6" i="1"/>
  <c r="F6" i="1"/>
  <c r="G6" i="1"/>
  <c r="H6" i="1"/>
  <c r="I6" i="1"/>
  <c r="E5" i="1"/>
  <c r="F5" i="1"/>
  <c r="G5" i="1"/>
  <c r="H5" i="1"/>
  <c r="I5" i="1"/>
  <c r="D12" i="1"/>
  <c r="D5" i="1"/>
  <c r="D6" i="1"/>
  <c r="C31" i="2" l="1"/>
  <c r="C32" i="2" s="1"/>
  <c r="B7" i="1"/>
  <c r="F7" i="1"/>
  <c r="G13" i="2"/>
  <c r="M7" i="1"/>
  <c r="B9" i="2"/>
  <c r="B21" i="2"/>
  <c r="J32" i="2"/>
  <c r="L15" i="1"/>
  <c r="L16" i="1" s="1"/>
  <c r="N7" i="1"/>
  <c r="N15" i="1"/>
  <c r="N16" i="1" s="1"/>
  <c r="L7" i="1"/>
  <c r="G9" i="2"/>
  <c r="K32" i="2"/>
  <c r="H12" i="2"/>
  <c r="F9" i="2"/>
  <c r="E12" i="2"/>
  <c r="D9" i="2"/>
  <c r="F15" i="1"/>
  <c r="F16" i="1" s="1"/>
  <c r="K15" i="1"/>
  <c r="K16" i="1" s="1"/>
  <c r="K7" i="1"/>
  <c r="I12" i="2"/>
  <c r="D21" i="2"/>
  <c r="K21" i="2"/>
  <c r="J21" i="2"/>
  <c r="G21" i="2"/>
  <c r="H21" i="2"/>
  <c r="F21" i="2"/>
  <c r="E21" i="2"/>
  <c r="D15" i="1"/>
  <c r="D16" i="1" s="1"/>
  <c r="I7" i="1"/>
  <c r="E7" i="1"/>
  <c r="H15" i="1"/>
  <c r="H16" i="1" s="1"/>
  <c r="I21" i="2"/>
  <c r="E15" i="1"/>
  <c r="E16" i="1" s="1"/>
  <c r="G15" i="1"/>
  <c r="G16" i="1" s="1"/>
  <c r="H7" i="1"/>
  <c r="G7" i="1"/>
  <c r="I15" i="1"/>
  <c r="I16" i="1" s="1"/>
  <c r="D7" i="1"/>
  <c r="E36" i="2" l="1"/>
  <c r="E38" i="2" s="1"/>
  <c r="E30" i="2" s="1"/>
  <c r="E31" i="2" s="1"/>
  <c r="B12" i="2"/>
  <c r="B13" i="2" s="1"/>
  <c r="H9" i="2"/>
  <c r="G36" i="2"/>
  <c r="G38" i="2" s="1"/>
  <c r="G30" i="2" s="1"/>
  <c r="I9" i="2"/>
  <c r="I13" i="2"/>
  <c r="H13" i="2"/>
  <c r="F12" i="2"/>
  <c r="F13" i="2" s="1"/>
  <c r="E13" i="2"/>
  <c r="D12" i="2"/>
  <c r="D13" i="2" s="1"/>
  <c r="D36" i="2" l="1"/>
  <c r="D38" i="2" s="1"/>
  <c r="D30" i="2" s="1"/>
  <c r="D31" i="2" s="1"/>
  <c r="B36" i="2"/>
  <c r="B38" i="2" s="1"/>
  <c r="B30" i="2" s="1"/>
  <c r="B31" i="2"/>
  <c r="E32" i="2"/>
  <c r="H36" i="2"/>
  <c r="H38" i="2" s="1"/>
  <c r="H30" i="2" s="1"/>
  <c r="I36" i="2"/>
  <c r="I38" i="2" s="1"/>
  <c r="I30" i="2" s="1"/>
  <c r="I31" i="2" s="1"/>
  <c r="G31" i="2"/>
  <c r="G32" i="2" s="1"/>
  <c r="F36" i="2"/>
  <c r="F38" i="2" s="1"/>
  <c r="F30" i="2" s="1"/>
  <c r="F31" i="2" l="1"/>
  <c r="F32" i="2" s="1"/>
  <c r="B32" i="2"/>
  <c r="I32" i="2"/>
  <c r="D32" i="2"/>
  <c r="H31" i="2"/>
  <c r="H32" i="2" s="1"/>
  <c r="L16" i="2"/>
  <c r="L21" i="2" s="1"/>
  <c r="L31" i="2"/>
  <c r="L32" i="2" s="1"/>
</calcChain>
</file>

<file path=xl/sharedStrings.xml><?xml version="1.0" encoding="utf-8"?>
<sst xmlns="http://schemas.openxmlformats.org/spreadsheetml/2006/main" count="86" uniqueCount="70">
  <si>
    <t>Pier Scour</t>
  </si>
  <si>
    <t>Correction factor for pier nose shape, K1:</t>
  </si>
  <si>
    <t>Correction factor for bed condition, K3:</t>
  </si>
  <si>
    <t>Correction factor for angle of attack of flow, K2:</t>
  </si>
  <si>
    <t>L/a</t>
  </si>
  <si>
    <t>Froude number direcly upstream of pier, Fr1:</t>
  </si>
  <si>
    <t>AEP_1pc</t>
  </si>
  <si>
    <t>Flow depth directly upstream of pier, y1 (m):</t>
  </si>
  <si>
    <t>Pier width, a (m):</t>
  </si>
  <si>
    <t>Pier length, L (m):</t>
  </si>
  <si>
    <t>Gravitational acceleration, g (m/s2):</t>
  </si>
  <si>
    <t>Flow velocity directly upstream of pier, v1 (m/s):</t>
  </si>
  <si>
    <t>Square nose pier</t>
  </si>
  <si>
    <t>Notes:</t>
  </si>
  <si>
    <r>
      <t>Scour depth, y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(m):</t>
    </r>
  </si>
  <si>
    <r>
      <t>y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/a:</t>
    </r>
  </si>
  <si>
    <t>Simulation:</t>
  </si>
  <si>
    <t>AEP_2pc</t>
  </si>
  <si>
    <t>AEP_10pc</t>
  </si>
  <si>
    <t>SPAS_48hr_10^-4yr</t>
  </si>
  <si>
    <r>
      <t>23.1</t>
    </r>
    <r>
      <rPr>
        <sz val="11"/>
        <color theme="1"/>
        <rFont val="Calibri"/>
        <family val="2"/>
      </rPr>
      <t>°</t>
    </r>
  </si>
  <si>
    <t>K1 (Table 7.1):</t>
  </si>
  <si>
    <t>K2 (Table 7.2):</t>
  </si>
  <si>
    <t>K3 (Table 7.3):</t>
  </si>
  <si>
    <t>Clear-water to small dunes</t>
  </si>
  <si>
    <t>Ku (SI):</t>
  </si>
  <si>
    <t>Contraction Scour</t>
  </si>
  <si>
    <r>
      <t>Critical velocity above which bedmaterial of size D and smaller will be transported, v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(m/s):</t>
    </r>
  </si>
  <si>
    <r>
      <t>Particle size in a mix of which 50% are smaller, D</t>
    </r>
    <r>
      <rPr>
        <vertAlign val="subscript"/>
        <sz val="11"/>
        <color theme="1"/>
        <rFont val="Calibri"/>
        <family val="2"/>
        <scheme val="minor"/>
      </rPr>
      <t>50</t>
    </r>
    <r>
      <rPr>
        <sz val="11"/>
        <color theme="1"/>
        <rFont val="Calibri"/>
        <family val="2"/>
        <scheme val="minor"/>
      </rPr>
      <t xml:space="preserve"> (m):</t>
    </r>
  </si>
  <si>
    <r>
      <t>K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(SI):</t>
    </r>
  </si>
  <si>
    <r>
      <t>Particle size for v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, D (m):</t>
    </r>
  </si>
  <si>
    <t>Average depth of flow upstream of bridge, y (m):</t>
  </si>
  <si>
    <t>Critical Velocity (Eqn 6.1)</t>
  </si>
  <si>
    <t>Clear-water Contraction Scour (Eqn 6.4)</t>
  </si>
  <si>
    <t>Discharge through bridge, Q (cms):</t>
  </si>
  <si>
    <r>
      <t>Median diameter of bed material, D</t>
    </r>
    <r>
      <rPr>
        <vertAlign val="subscript"/>
        <sz val="11"/>
        <color theme="1"/>
        <rFont val="Calibri"/>
        <family val="2"/>
        <scheme val="minor"/>
      </rPr>
      <t>50</t>
    </r>
    <r>
      <rPr>
        <sz val="11"/>
        <color theme="1"/>
        <rFont val="Calibri"/>
        <family val="2"/>
        <scheme val="minor"/>
      </rPr>
      <t xml:space="preserve"> (m):</t>
    </r>
  </si>
  <si>
    <r>
      <t>Diameter of smallest nontransportable particle in the bed material (1.25D</t>
    </r>
    <r>
      <rPr>
        <vertAlign val="subscript"/>
        <sz val="11"/>
        <color theme="1"/>
        <rFont val="Calibri"/>
        <family val="2"/>
        <scheme val="minor"/>
      </rPr>
      <t>50</t>
    </r>
    <r>
      <rPr>
        <sz val="11"/>
        <color theme="1"/>
        <rFont val="Calibri"/>
        <family val="2"/>
        <scheme val="minor"/>
      </rPr>
      <t>) in contracted section, D</t>
    </r>
    <r>
      <rPr>
        <vertAlign val="sub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(m):</t>
    </r>
  </si>
  <si>
    <t>Average equilibrium depth in contracted section after contraction scour, y2 (m):</t>
  </si>
  <si>
    <t>Bottom width of contracted section less pier widths, W (m):</t>
  </si>
  <si>
    <t>SPAS_2hr_10^-4yr</t>
  </si>
  <si>
    <t>SPAS_2hr_10^-3yr</t>
  </si>
  <si>
    <t>SPAS_2hr_10^-2yr</t>
  </si>
  <si>
    <t>SPAS_48hr_10^-3yr</t>
  </si>
  <si>
    <t>SPAS_48hr_10^-2yr</t>
  </si>
  <si>
    <t>SPAS_48hr_10^-1yr</t>
  </si>
  <si>
    <t>Flow in the contracted channel, Q2 (cms):</t>
  </si>
  <si>
    <t>Average depth in the upstream main channel, y1 (m):</t>
  </si>
  <si>
    <t>Existing depth in contracted section before scour, y0 (m):</t>
  </si>
  <si>
    <t>Flow in the upstream channel transporting sediment, Q1 (cms):</t>
  </si>
  <si>
    <t>Bottom width of the upstream main channel that is transporting bed material, W1 (m):</t>
  </si>
  <si>
    <t>Exponent k1:</t>
  </si>
  <si>
    <t>Fall velocity of D50 bed material, T (m/s):</t>
  </si>
  <si>
    <t>Shear velocity in upstream section, v* (m/s):</t>
  </si>
  <si>
    <t>Bottom width of the main channel in contracted section less pier widths, W2 (m):</t>
  </si>
  <si>
    <t>Slope of EGL of main channel, S1 (m/m):</t>
  </si>
  <si>
    <t>Critical velocity, vc (m/s):</t>
  </si>
  <si>
    <t>v*/T</t>
  </si>
  <si>
    <t>Average depth in contracted section, y2 (m):</t>
  </si>
  <si>
    <t>Average contraction scour depth, ys (m):</t>
  </si>
  <si>
    <t>Average velocity just upstream of bridge (m/s):</t>
  </si>
  <si>
    <t>Clear water or live bed?</t>
  </si>
  <si>
    <t>AEP_0.2pc</t>
  </si>
  <si>
    <t>Live-bed Contraction Scour (Eqn 6.2)</t>
  </si>
  <si>
    <t>AEP_0.5pc</t>
  </si>
  <si>
    <t>AEP (%)</t>
  </si>
  <si>
    <t>AEP (%):</t>
  </si>
  <si>
    <t>SPAS_2hr_10^-1yr</t>
  </si>
  <si>
    <t>VarClark_2hr_10^3yr</t>
  </si>
  <si>
    <t>VarClark_2hr_10^2yr</t>
  </si>
  <si>
    <t>VarClark_2hr_10^4yr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</si>
</sst>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2" borderId="0" xfId="0" applyFill="1" applyAlignment="1">
      <alignment horizontal="right"/>
    </xf>
    <xf numFmtId="0" fontId="0" fillId="2" borderId="0" xfId="0" applyFill="1"/>
    <xf numFmtId="2" fontId="0" fillId="2" borderId="0" xfId="0" applyNumberFormat="1" applyFill="1"/>
    <xf numFmtId="0" fontId="1" fillId="0" borderId="0" xfId="0" applyFont="1" applyAlignment="1">
      <alignment horizontal="center"/>
    </xf>
    <xf numFmtId="165" fontId="0" fillId="0" borderId="0" xfId="0" applyNumberFormat="1"/>
    <xf numFmtId="166" fontId="0" fillId="0" borderId="0" xfId="0" applyNumberFormat="1"/>
    <xf numFmtId="2" fontId="0" fillId="0" borderId="0" xfId="0" applyNumberFormat="1"/>
    <xf numFmtId="2" fontId="4" fillId="0" borderId="0" xfId="0" applyNumberFormat="1" applyFont="1"/>
    <xf numFmtId="0" fontId="0" fillId="0" borderId="0" xfId="0" applyFill="1"/>
    <xf numFmtId="0" fontId="1" fillId="0" borderId="0" xfId="0" applyFont="1" applyFill="1" applyAlignment="1">
      <alignment horizontal="right"/>
    </xf>
    <xf numFmtId="2" fontId="1" fillId="0" borderId="0" xfId="0" applyNumberFormat="1" applyFont="1" applyFill="1"/>
    <xf numFmtId="2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USGS 07105490 Cheyenne Creek at Evans</a:t>
            </a:r>
            <a:r>
              <a:rPr lang="en-US" baseline="0"/>
              <a:t> Avenue, Colorado Springs, CO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8"/>
          <c:order val="0"/>
          <c:tx>
            <c:v>[0, 10] cfs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[1]SpecificGage!$A$4:$A$337</c:f>
              <c:numCache>
                <c:formatCode>General</c:formatCode>
                <c:ptCount val="334"/>
                <c:pt idx="0">
                  <c:v>33805.612500000003</c:v>
                </c:pt>
                <c:pt idx="1">
                  <c:v>33837.652777777781</c:v>
                </c:pt>
                <c:pt idx="2">
                  <c:v>33863.611111111109</c:v>
                </c:pt>
                <c:pt idx="3">
                  <c:v>33875.574999999997</c:v>
                </c:pt>
                <c:pt idx="4">
                  <c:v>33891.553472222222</c:v>
                </c:pt>
                <c:pt idx="5">
                  <c:v>33905.534722222219</c:v>
                </c:pt>
                <c:pt idx="6">
                  <c:v>33954.53125</c:v>
                </c:pt>
                <c:pt idx="7">
                  <c:v>34033.635416666664</c:v>
                </c:pt>
                <c:pt idx="8">
                  <c:v>34052.541666666664</c:v>
                </c:pt>
                <c:pt idx="9">
                  <c:v>34170.642361111109</c:v>
                </c:pt>
                <c:pt idx="10">
                  <c:v>34207.652777777781</c:v>
                </c:pt>
                <c:pt idx="11">
                  <c:v>34227.486111111109</c:v>
                </c:pt>
                <c:pt idx="12">
                  <c:v>36466.447916666664</c:v>
                </c:pt>
                <c:pt idx="13">
                  <c:v>36564.520833333336</c:v>
                </c:pt>
                <c:pt idx="14">
                  <c:v>36713.416666666664</c:v>
                </c:pt>
                <c:pt idx="15">
                  <c:v>36740.607638888891</c:v>
                </c:pt>
                <c:pt idx="16">
                  <c:v>36747.565972222219</c:v>
                </c:pt>
                <c:pt idx="17">
                  <c:v>36795.458333333336</c:v>
                </c:pt>
                <c:pt idx="18">
                  <c:v>36865.597222222219</c:v>
                </c:pt>
                <c:pt idx="19">
                  <c:v>36895.493055555555</c:v>
                </c:pt>
                <c:pt idx="20">
                  <c:v>36952.5625</c:v>
                </c:pt>
                <c:pt idx="21">
                  <c:v>37084.652777777781</c:v>
                </c:pt>
                <c:pt idx="22">
                  <c:v>37110.672222222223</c:v>
                </c:pt>
                <c:pt idx="23">
                  <c:v>37140.632638888892</c:v>
                </c:pt>
                <c:pt idx="24">
                  <c:v>37166.484027777777</c:v>
                </c:pt>
                <c:pt idx="25">
                  <c:v>37239.563194444447</c:v>
                </c:pt>
                <c:pt idx="26">
                  <c:v>37307.595138888886</c:v>
                </c:pt>
                <c:pt idx="27">
                  <c:v>37322.695138888892</c:v>
                </c:pt>
                <c:pt idx="28">
                  <c:v>37343.661805555559</c:v>
                </c:pt>
                <c:pt idx="29">
                  <c:v>37369.621527777781</c:v>
                </c:pt>
                <c:pt idx="30">
                  <c:v>37389.570138888892</c:v>
                </c:pt>
                <c:pt idx="31">
                  <c:v>37412.470138888886</c:v>
                </c:pt>
                <c:pt idx="32">
                  <c:v>37438.588194444441</c:v>
                </c:pt>
                <c:pt idx="33">
                  <c:v>37448.642361111109</c:v>
                </c:pt>
                <c:pt idx="34">
                  <c:v>37468.558333333334</c:v>
                </c:pt>
                <c:pt idx="35">
                  <c:v>37505.554861111108</c:v>
                </c:pt>
                <c:pt idx="36">
                  <c:v>37515.525694444441</c:v>
                </c:pt>
                <c:pt idx="37">
                  <c:v>37538.614583333336</c:v>
                </c:pt>
                <c:pt idx="38">
                  <c:v>37579.618055555555</c:v>
                </c:pt>
                <c:pt idx="39">
                  <c:v>37607.527777777781</c:v>
                </c:pt>
                <c:pt idx="40">
                  <c:v>37664.621527777781</c:v>
                </c:pt>
                <c:pt idx="41">
                  <c:v>37811.604166666664</c:v>
                </c:pt>
                <c:pt idx="42">
                  <c:v>37851.697916666664</c:v>
                </c:pt>
                <c:pt idx="43">
                  <c:v>37880.670138888891</c:v>
                </c:pt>
                <c:pt idx="44">
                  <c:v>37897.611111111109</c:v>
                </c:pt>
                <c:pt idx="45">
                  <c:v>37957.666666666664</c:v>
                </c:pt>
                <c:pt idx="46">
                  <c:v>37958.520833333336</c:v>
                </c:pt>
                <c:pt idx="47">
                  <c:v>38042.701388888891</c:v>
                </c:pt>
                <c:pt idx="48">
                  <c:v>38274.729166666664</c:v>
                </c:pt>
                <c:pt idx="49">
                  <c:v>38294.506249999999</c:v>
                </c:pt>
                <c:pt idx="50">
                  <c:v>38322.655555555553</c:v>
                </c:pt>
                <c:pt idx="51">
                  <c:v>38359.432638888888</c:v>
                </c:pt>
                <c:pt idx="52">
                  <c:v>38385.541666666664</c:v>
                </c:pt>
                <c:pt idx="53">
                  <c:v>38414.638888888891</c:v>
                </c:pt>
                <c:pt idx="54">
                  <c:v>38566.61041666667</c:v>
                </c:pt>
                <c:pt idx="55">
                  <c:v>38566.644444444442</c:v>
                </c:pt>
                <c:pt idx="56">
                  <c:v>38596.465277777781</c:v>
                </c:pt>
                <c:pt idx="57">
                  <c:v>38630.661111111112</c:v>
                </c:pt>
                <c:pt idx="58">
                  <c:v>38672.493750000001</c:v>
                </c:pt>
                <c:pt idx="59">
                  <c:v>38672.560416666667</c:v>
                </c:pt>
                <c:pt idx="60">
                  <c:v>38721.484722222223</c:v>
                </c:pt>
                <c:pt idx="61">
                  <c:v>38750.447916666664</c:v>
                </c:pt>
                <c:pt idx="62">
                  <c:v>38845.484027777777</c:v>
                </c:pt>
                <c:pt idx="63">
                  <c:v>38873.553472222222</c:v>
                </c:pt>
                <c:pt idx="64">
                  <c:v>39009.371527777781</c:v>
                </c:pt>
                <c:pt idx="65">
                  <c:v>39493.368750000001</c:v>
                </c:pt>
                <c:pt idx="66">
                  <c:v>39609.631944444445</c:v>
                </c:pt>
                <c:pt idx="67">
                  <c:v>39630.702777777777</c:v>
                </c:pt>
                <c:pt idx="68">
                  <c:v>39664.599305555559</c:v>
                </c:pt>
                <c:pt idx="69">
                  <c:v>39737.509722222225</c:v>
                </c:pt>
                <c:pt idx="70">
                  <c:v>39765.551736111112</c:v>
                </c:pt>
                <c:pt idx="71">
                  <c:v>39826.478819444441</c:v>
                </c:pt>
                <c:pt idx="72">
                  <c:v>39840.432291666664</c:v>
                </c:pt>
                <c:pt idx="73">
                  <c:v>39853.392361111109</c:v>
                </c:pt>
                <c:pt idx="74">
                  <c:v>39878.457638888889</c:v>
                </c:pt>
                <c:pt idx="75">
                  <c:v>40240.583333333336</c:v>
                </c:pt>
                <c:pt idx="76">
                  <c:v>40596.534722222219</c:v>
                </c:pt>
                <c:pt idx="77">
                  <c:v>40739.598958333336</c:v>
                </c:pt>
                <c:pt idx="78">
                  <c:v>40800.564236111109</c:v>
                </c:pt>
                <c:pt idx="79">
                  <c:v>41137.505208333336</c:v>
                </c:pt>
                <c:pt idx="80">
                  <c:v>41156.690972222219</c:v>
                </c:pt>
                <c:pt idx="81">
                  <c:v>41200.692708333336</c:v>
                </c:pt>
                <c:pt idx="82">
                  <c:v>41215.49722222222</c:v>
                </c:pt>
                <c:pt idx="83">
                  <c:v>41243.396527777775</c:v>
                </c:pt>
                <c:pt idx="84">
                  <c:v>41278.454861111109</c:v>
                </c:pt>
                <c:pt idx="85">
                  <c:v>41311.495486111111</c:v>
                </c:pt>
                <c:pt idx="86">
                  <c:v>41353.557291666664</c:v>
                </c:pt>
                <c:pt idx="87">
                  <c:v>42765.487500000003</c:v>
                </c:pt>
                <c:pt idx="88">
                  <c:v>42765.507986111108</c:v>
                </c:pt>
                <c:pt idx="89">
                  <c:v>42775.419444444444</c:v>
                </c:pt>
                <c:pt idx="90">
                  <c:v>42775.430902777778</c:v>
                </c:pt>
                <c:pt idx="91">
                  <c:v>43283.604675925926</c:v>
                </c:pt>
                <c:pt idx="92">
                  <c:v>43374.571527777778</c:v>
                </c:pt>
                <c:pt idx="93">
                  <c:v>43411.444097222222</c:v>
                </c:pt>
                <c:pt idx="94">
                  <c:v>43739.552083333336</c:v>
                </c:pt>
                <c:pt idx="95">
                  <c:v>43739.578125</c:v>
                </c:pt>
                <c:pt idx="96">
                  <c:v>43739.601736111108</c:v>
                </c:pt>
                <c:pt idx="97">
                  <c:v>43739.629166666666</c:v>
                </c:pt>
                <c:pt idx="98">
                  <c:v>43739.651041666664</c:v>
                </c:pt>
                <c:pt idx="99">
                  <c:v>43774.656944444447</c:v>
                </c:pt>
                <c:pt idx="100">
                  <c:v>43802.658333333333</c:v>
                </c:pt>
                <c:pt idx="101">
                  <c:v>43829.553124999999</c:v>
                </c:pt>
                <c:pt idx="102">
                  <c:v>44153.369791666664</c:v>
                </c:pt>
                <c:pt idx="103">
                  <c:v>44183.486458333333</c:v>
                </c:pt>
                <c:pt idx="104">
                  <c:v>44218.553124999999</c:v>
                </c:pt>
                <c:pt idx="105">
                  <c:v>44257.481944444444</c:v>
                </c:pt>
                <c:pt idx="106">
                  <c:v>33828.56527777778</c:v>
                </c:pt>
                <c:pt idx="107">
                  <c:v>33924.545138888891</c:v>
                </c:pt>
                <c:pt idx="108">
                  <c:v>33990.520833333336</c:v>
                </c:pt>
                <c:pt idx="109">
                  <c:v>34080.611111111109</c:v>
                </c:pt>
                <c:pt idx="110">
                  <c:v>34158.510416666664</c:v>
                </c:pt>
                <c:pt idx="111">
                  <c:v>34255.625</c:v>
                </c:pt>
                <c:pt idx="112">
                  <c:v>34324.434027777781</c:v>
                </c:pt>
                <c:pt idx="113">
                  <c:v>34397.604861111111</c:v>
                </c:pt>
                <c:pt idx="114">
                  <c:v>36539.541666666664</c:v>
                </c:pt>
                <c:pt idx="115">
                  <c:v>36601.71875</c:v>
                </c:pt>
                <c:pt idx="116">
                  <c:v>36678.409722222219</c:v>
                </c:pt>
                <c:pt idx="117">
                  <c:v>36942.647916666669</c:v>
                </c:pt>
                <c:pt idx="118">
                  <c:v>37202.509027777778</c:v>
                </c:pt>
                <c:pt idx="119">
                  <c:v>37259.568749999999</c:v>
                </c:pt>
                <c:pt idx="120">
                  <c:v>37839.631944444445</c:v>
                </c:pt>
                <c:pt idx="121">
                  <c:v>38253.607638888891</c:v>
                </c:pt>
                <c:pt idx="122">
                  <c:v>38596.518750000003</c:v>
                </c:pt>
                <c:pt idx="123">
                  <c:v>38804.4375</c:v>
                </c:pt>
                <c:pt idx="124">
                  <c:v>38943.506249999999</c:v>
                </c:pt>
                <c:pt idx="125">
                  <c:v>39337.749305555553</c:v>
                </c:pt>
                <c:pt idx="126">
                  <c:v>39482.48541666667</c:v>
                </c:pt>
                <c:pt idx="127">
                  <c:v>39700.520138888889</c:v>
                </c:pt>
                <c:pt idx="128">
                  <c:v>39716.438888888886</c:v>
                </c:pt>
                <c:pt idx="129">
                  <c:v>39906.406944444447</c:v>
                </c:pt>
                <c:pt idx="130">
                  <c:v>40015.771180555559</c:v>
                </c:pt>
                <c:pt idx="131">
                  <c:v>40087.380555555559</c:v>
                </c:pt>
                <c:pt idx="132">
                  <c:v>40204.53125</c:v>
                </c:pt>
                <c:pt idx="133">
                  <c:v>40366.522569444445</c:v>
                </c:pt>
                <c:pt idx="134">
                  <c:v>40434.585069444445</c:v>
                </c:pt>
                <c:pt idx="135">
                  <c:v>40470.631944444445</c:v>
                </c:pt>
                <c:pt idx="136">
                  <c:v>40519.611111111109</c:v>
                </c:pt>
                <c:pt idx="137">
                  <c:v>40644.498263888891</c:v>
                </c:pt>
                <c:pt idx="138">
                  <c:v>40679.569444444445</c:v>
                </c:pt>
                <c:pt idx="139">
                  <c:v>40707.486111111109</c:v>
                </c:pt>
                <c:pt idx="140">
                  <c:v>40767.432291666664</c:v>
                </c:pt>
                <c:pt idx="141">
                  <c:v>40863.602430555555</c:v>
                </c:pt>
                <c:pt idx="142">
                  <c:v>40996.519444444442</c:v>
                </c:pt>
                <c:pt idx="143">
                  <c:v>41100.581250000003</c:v>
                </c:pt>
                <c:pt idx="144">
                  <c:v>41116.621874999997</c:v>
                </c:pt>
                <c:pt idx="145">
                  <c:v>41206.481249999997</c:v>
                </c:pt>
                <c:pt idx="146">
                  <c:v>41375.470486111109</c:v>
                </c:pt>
                <c:pt idx="147">
                  <c:v>41375.48715277778</c:v>
                </c:pt>
                <c:pt idx="148">
                  <c:v>41396.508680555555</c:v>
                </c:pt>
                <c:pt idx="149">
                  <c:v>41442.46597222222</c:v>
                </c:pt>
                <c:pt idx="150">
                  <c:v>41450.389930555553</c:v>
                </c:pt>
                <c:pt idx="151">
                  <c:v>41474.39166666667</c:v>
                </c:pt>
                <c:pt idx="152">
                  <c:v>41520.480902777781</c:v>
                </c:pt>
                <c:pt idx="153">
                  <c:v>41694.678819444445</c:v>
                </c:pt>
                <c:pt idx="154">
                  <c:v>41723.460416666669</c:v>
                </c:pt>
                <c:pt idx="155">
                  <c:v>41913.416666666664</c:v>
                </c:pt>
                <c:pt idx="156">
                  <c:v>42018.509375000001</c:v>
                </c:pt>
                <c:pt idx="157">
                  <c:v>42355.439930555556</c:v>
                </c:pt>
                <c:pt idx="158">
                  <c:v>42375.416666666664</c:v>
                </c:pt>
                <c:pt idx="159">
                  <c:v>42648.479513888888</c:v>
                </c:pt>
                <c:pt idx="160">
                  <c:v>42719.461111111108</c:v>
                </c:pt>
                <c:pt idx="161">
                  <c:v>42747.545138888891</c:v>
                </c:pt>
                <c:pt idx="162">
                  <c:v>42793.49722222222</c:v>
                </c:pt>
                <c:pt idx="163">
                  <c:v>43139.513356481482</c:v>
                </c:pt>
                <c:pt idx="164">
                  <c:v>43185.638842592591</c:v>
                </c:pt>
                <c:pt idx="165">
                  <c:v>43221.524224537039</c:v>
                </c:pt>
                <c:pt idx="166">
                  <c:v>43249.554085648146</c:v>
                </c:pt>
                <c:pt idx="167">
                  <c:v>43312.503831018519</c:v>
                </c:pt>
                <c:pt idx="168">
                  <c:v>43347.606516203705</c:v>
                </c:pt>
                <c:pt idx="169">
                  <c:v>43447.598958333336</c:v>
                </c:pt>
                <c:pt idx="170">
                  <c:v>43495.493055555555</c:v>
                </c:pt>
                <c:pt idx="171">
                  <c:v>43531.540972222225</c:v>
                </c:pt>
                <c:pt idx="172">
                  <c:v>43745.466319444444</c:v>
                </c:pt>
                <c:pt idx="173">
                  <c:v>43745.502430555556</c:v>
                </c:pt>
                <c:pt idx="174">
                  <c:v>43745.532986111109</c:v>
                </c:pt>
                <c:pt idx="175">
                  <c:v>43745.545138888891</c:v>
                </c:pt>
                <c:pt idx="176">
                  <c:v>43859.609722222223</c:v>
                </c:pt>
                <c:pt idx="177">
                  <c:v>43929.677777777775</c:v>
                </c:pt>
                <c:pt idx="178">
                  <c:v>43957.584374999999</c:v>
                </c:pt>
                <c:pt idx="179">
                  <c:v>43994.522569444445</c:v>
                </c:pt>
                <c:pt idx="180">
                  <c:v>44018.651388888888</c:v>
                </c:pt>
                <c:pt idx="181">
                  <c:v>44055.46979166667</c:v>
                </c:pt>
                <c:pt idx="182">
                  <c:v>44075.618402777778</c:v>
                </c:pt>
                <c:pt idx="183">
                  <c:v>44089.62604166667</c:v>
                </c:pt>
                <c:pt idx="184">
                  <c:v>44111.652430555558</c:v>
                </c:pt>
                <c:pt idx="185">
                  <c:v>44286.560763888891</c:v>
                </c:pt>
                <c:pt idx="186">
                  <c:v>44307.419791666667</c:v>
                </c:pt>
                <c:pt idx="187">
                  <c:v>33773.571527777778</c:v>
                </c:pt>
                <c:pt idx="188">
                  <c:v>33794.579861111109</c:v>
                </c:pt>
                <c:pt idx="189">
                  <c:v>34122.534722222219</c:v>
                </c:pt>
                <c:pt idx="190">
                  <c:v>34347.600694444445</c:v>
                </c:pt>
                <c:pt idx="191">
                  <c:v>34773.504861111112</c:v>
                </c:pt>
                <c:pt idx="192">
                  <c:v>35209.574999999997</c:v>
                </c:pt>
                <c:pt idx="193">
                  <c:v>35296.604166666664</c:v>
                </c:pt>
                <c:pt idx="194">
                  <c:v>35451.536111111112</c:v>
                </c:pt>
                <c:pt idx="195">
                  <c:v>35471.556944444441</c:v>
                </c:pt>
                <c:pt idx="196">
                  <c:v>35858.489583333336</c:v>
                </c:pt>
                <c:pt idx="197">
                  <c:v>35863.447916666664</c:v>
                </c:pt>
                <c:pt idx="198">
                  <c:v>36165.614583333336</c:v>
                </c:pt>
                <c:pt idx="199">
                  <c:v>36196.5625</c:v>
                </c:pt>
                <c:pt idx="200">
                  <c:v>36229.4375</c:v>
                </c:pt>
                <c:pt idx="201">
                  <c:v>36831.583333333336</c:v>
                </c:pt>
                <c:pt idx="202">
                  <c:v>36987.510416666664</c:v>
                </c:pt>
                <c:pt idx="203">
                  <c:v>37020.5</c:v>
                </c:pt>
                <c:pt idx="204">
                  <c:v>37047.462500000001</c:v>
                </c:pt>
                <c:pt idx="205">
                  <c:v>38658.465277777781</c:v>
                </c:pt>
                <c:pt idx="206">
                  <c:v>38903.496527777781</c:v>
                </c:pt>
                <c:pt idx="207">
                  <c:v>38967.472222222219</c:v>
                </c:pt>
                <c:pt idx="208">
                  <c:v>39098.666666666664</c:v>
                </c:pt>
                <c:pt idx="209">
                  <c:v>39121.427083333336</c:v>
                </c:pt>
                <c:pt idx="210">
                  <c:v>39140.347222222219</c:v>
                </c:pt>
                <c:pt idx="211">
                  <c:v>39282.418055555558</c:v>
                </c:pt>
                <c:pt idx="212">
                  <c:v>39377.571527777778</c:v>
                </c:pt>
                <c:pt idx="213">
                  <c:v>39393.51666666667</c:v>
                </c:pt>
                <c:pt idx="214">
                  <c:v>39434.488888888889</c:v>
                </c:pt>
                <c:pt idx="215">
                  <c:v>39706.568749999999</c:v>
                </c:pt>
                <c:pt idx="216">
                  <c:v>40119.574305555558</c:v>
                </c:pt>
                <c:pt idx="217">
                  <c:v>40168.479166666664</c:v>
                </c:pt>
                <c:pt idx="218">
                  <c:v>40941.635416666664</c:v>
                </c:pt>
                <c:pt idx="219">
                  <c:v>40973.611111111109</c:v>
                </c:pt>
                <c:pt idx="220">
                  <c:v>41206.464583333334</c:v>
                </c:pt>
                <c:pt idx="221">
                  <c:v>41652.600694444445</c:v>
                </c:pt>
                <c:pt idx="222">
                  <c:v>41772.448611111111</c:v>
                </c:pt>
                <c:pt idx="223">
                  <c:v>41940.489236111112</c:v>
                </c:pt>
                <c:pt idx="224">
                  <c:v>41967.437847222223</c:v>
                </c:pt>
                <c:pt idx="225">
                  <c:v>42632.461805555555</c:v>
                </c:pt>
                <c:pt idx="226">
                  <c:v>43565.478819444441</c:v>
                </c:pt>
                <c:pt idx="227">
                  <c:v>43592.724999999999</c:v>
                </c:pt>
                <c:pt idx="228">
                  <c:v>43672.580208333333</c:v>
                </c:pt>
                <c:pt idx="229">
                  <c:v>43900.64166666667</c:v>
                </c:pt>
                <c:pt idx="230">
                  <c:v>38688.434027777781</c:v>
                </c:pt>
                <c:pt idx="231">
                  <c:v>44372.487500000003</c:v>
                </c:pt>
                <c:pt idx="232">
                  <c:v>42331.480555555558</c:v>
                </c:pt>
                <c:pt idx="233">
                  <c:v>41416.422222222223</c:v>
                </c:pt>
                <c:pt idx="234">
                  <c:v>42397.535416666666</c:v>
                </c:pt>
                <c:pt idx="235">
                  <c:v>36265.510416666664</c:v>
                </c:pt>
                <c:pt idx="236">
                  <c:v>35139.439583333333</c:v>
                </c:pt>
                <c:pt idx="237">
                  <c:v>35179.420138888891</c:v>
                </c:pt>
                <c:pt idx="238">
                  <c:v>34100.545138888891</c:v>
                </c:pt>
                <c:pt idx="239">
                  <c:v>35241.525694444441</c:v>
                </c:pt>
                <c:pt idx="240">
                  <c:v>43084.438946759263</c:v>
                </c:pt>
                <c:pt idx="241">
                  <c:v>34724.569444444445</c:v>
                </c:pt>
                <c:pt idx="242">
                  <c:v>42048.59375</c:v>
                </c:pt>
                <c:pt idx="243">
                  <c:v>36438.645833333336</c:v>
                </c:pt>
                <c:pt idx="244">
                  <c:v>41820.486111111109</c:v>
                </c:pt>
                <c:pt idx="245">
                  <c:v>42831.429861111108</c:v>
                </c:pt>
                <c:pt idx="246">
                  <c:v>37706.555555555555</c:v>
                </c:pt>
                <c:pt idx="247">
                  <c:v>40049.680555555555</c:v>
                </c:pt>
                <c:pt idx="248">
                  <c:v>34192.614583333336</c:v>
                </c:pt>
                <c:pt idx="249">
                  <c:v>38233.635416666664</c:v>
                </c:pt>
                <c:pt idx="250">
                  <c:v>42586.40729166667</c:v>
                </c:pt>
                <c:pt idx="251">
                  <c:v>34687.621527777781</c:v>
                </c:pt>
                <c:pt idx="252">
                  <c:v>35506.580555555556</c:v>
                </c:pt>
                <c:pt idx="253">
                  <c:v>36768.541666666664</c:v>
                </c:pt>
                <c:pt idx="254">
                  <c:v>41404.436111111114</c:v>
                </c:pt>
                <c:pt idx="255">
                  <c:v>42426.635416666664</c:v>
                </c:pt>
                <c:pt idx="256">
                  <c:v>35377.59375</c:v>
                </c:pt>
                <c:pt idx="257">
                  <c:v>36136.607638888891</c:v>
                </c:pt>
                <c:pt idx="258">
                  <c:v>39539.395138888889</c:v>
                </c:pt>
                <c:pt idx="259">
                  <c:v>39056.67083333333</c:v>
                </c:pt>
                <c:pt idx="260">
                  <c:v>35111.524305555555</c:v>
                </c:pt>
                <c:pt idx="261">
                  <c:v>41498.487500000003</c:v>
                </c:pt>
                <c:pt idx="262">
                  <c:v>33851.622916666667</c:v>
                </c:pt>
                <c:pt idx="263">
                  <c:v>35272.440972222219</c:v>
                </c:pt>
                <c:pt idx="264">
                  <c:v>42468.519097222219</c:v>
                </c:pt>
                <c:pt idx="265">
                  <c:v>44447.48333333333</c:v>
                </c:pt>
                <c:pt idx="266">
                  <c:v>41625.423611111109</c:v>
                </c:pt>
                <c:pt idx="267">
                  <c:v>38174.472222222219</c:v>
                </c:pt>
                <c:pt idx="268">
                  <c:v>42992.78020833333</c:v>
                </c:pt>
                <c:pt idx="269">
                  <c:v>43700.759722222225</c:v>
                </c:pt>
                <c:pt idx="270">
                  <c:v>35076.418749999997</c:v>
                </c:pt>
                <c:pt idx="271">
                  <c:v>41848.520833333336</c:v>
                </c:pt>
                <c:pt idx="272">
                  <c:v>39577.582638888889</c:v>
                </c:pt>
                <c:pt idx="273">
                  <c:v>33785.614583333336</c:v>
                </c:pt>
                <c:pt idx="274">
                  <c:v>44385.419791666667</c:v>
                </c:pt>
                <c:pt idx="275">
                  <c:v>35810.597222222219</c:v>
                </c:pt>
                <c:pt idx="276">
                  <c:v>34648.586805555555</c:v>
                </c:pt>
                <c:pt idx="277">
                  <c:v>42922.431597222225</c:v>
                </c:pt>
                <c:pt idx="278">
                  <c:v>35415.597222222219</c:v>
                </c:pt>
                <c:pt idx="279">
                  <c:v>39162.620833333334</c:v>
                </c:pt>
                <c:pt idx="280">
                  <c:v>43628.347569444442</c:v>
                </c:pt>
                <c:pt idx="281">
                  <c:v>34985.527777777781</c:v>
                </c:pt>
                <c:pt idx="282">
                  <c:v>39078.423611111109</c:v>
                </c:pt>
                <c:pt idx="283">
                  <c:v>35830.371527777781</c:v>
                </c:pt>
                <c:pt idx="284">
                  <c:v>36103.572916666664</c:v>
                </c:pt>
                <c:pt idx="285">
                  <c:v>39591.443055555559</c:v>
                </c:pt>
                <c:pt idx="286">
                  <c:v>36355.625</c:v>
                </c:pt>
                <c:pt idx="287">
                  <c:v>38478.612500000003</c:v>
                </c:pt>
                <c:pt idx="288">
                  <c:v>41597.552430555559</c:v>
                </c:pt>
                <c:pt idx="289">
                  <c:v>41750.584374999999</c:v>
                </c:pt>
                <c:pt idx="290">
                  <c:v>35752.354166666664</c:v>
                </c:pt>
                <c:pt idx="291">
                  <c:v>35779.572916666664</c:v>
                </c:pt>
                <c:pt idx="292">
                  <c:v>43052.556805555556</c:v>
                </c:pt>
                <c:pt idx="293">
                  <c:v>35027.574305555558</c:v>
                </c:pt>
                <c:pt idx="294">
                  <c:v>43018.572916666664</c:v>
                </c:pt>
                <c:pt idx="295">
                  <c:v>34603.393750000003</c:v>
                </c:pt>
                <c:pt idx="296">
                  <c:v>34276.552083333336</c:v>
                </c:pt>
                <c:pt idx="297">
                  <c:v>36070.375</c:v>
                </c:pt>
                <c:pt idx="298">
                  <c:v>38266.711805555555</c:v>
                </c:pt>
                <c:pt idx="299">
                  <c:v>37739.579861111109</c:v>
                </c:pt>
                <c:pt idx="300">
                  <c:v>34569.419444444444</c:v>
                </c:pt>
                <c:pt idx="301">
                  <c:v>35710.586805555555</c:v>
                </c:pt>
                <c:pt idx="302">
                  <c:v>35542.614583333336</c:v>
                </c:pt>
                <c:pt idx="303">
                  <c:v>42258.41846064815</c:v>
                </c:pt>
                <c:pt idx="304">
                  <c:v>33781.407638888886</c:v>
                </c:pt>
                <c:pt idx="305">
                  <c:v>42282.530902777777</c:v>
                </c:pt>
                <c:pt idx="306">
                  <c:v>43018.531944444447</c:v>
                </c:pt>
                <c:pt idx="307">
                  <c:v>41564.520833333336</c:v>
                </c:pt>
                <c:pt idx="308">
                  <c:v>42110.46875</c:v>
                </c:pt>
                <c:pt idx="309">
                  <c:v>38209.465277777781</c:v>
                </c:pt>
                <c:pt idx="310">
                  <c:v>41927.431597222225</c:v>
                </c:pt>
                <c:pt idx="311">
                  <c:v>43635.557986111111</c:v>
                </c:pt>
                <c:pt idx="312">
                  <c:v>39017.35833333333</c:v>
                </c:pt>
                <c:pt idx="313">
                  <c:v>35984.520833333336</c:v>
                </c:pt>
                <c:pt idx="314">
                  <c:v>37747.670138888891</c:v>
                </c:pt>
                <c:pt idx="315">
                  <c:v>40267.489583333336</c:v>
                </c:pt>
                <c:pt idx="316">
                  <c:v>36046.625</c:v>
                </c:pt>
                <c:pt idx="317">
                  <c:v>34533.543749999997</c:v>
                </c:pt>
                <c:pt idx="318">
                  <c:v>38540.440972222219</c:v>
                </c:pt>
                <c:pt idx="319">
                  <c:v>38188.628472222219</c:v>
                </c:pt>
                <c:pt idx="320">
                  <c:v>39678.637499999997</c:v>
                </c:pt>
                <c:pt idx="321">
                  <c:v>35313.451388888891</c:v>
                </c:pt>
                <c:pt idx="322">
                  <c:v>42859.479166666664</c:v>
                </c:pt>
                <c:pt idx="323">
                  <c:v>37775.618055555555</c:v>
                </c:pt>
                <c:pt idx="324">
                  <c:v>34940.607638888891</c:v>
                </c:pt>
                <c:pt idx="325">
                  <c:v>36634.5</c:v>
                </c:pt>
                <c:pt idx="326">
                  <c:v>41878.439236111109</c:v>
                </c:pt>
                <c:pt idx="327">
                  <c:v>39989.788541666669</c:v>
                </c:pt>
                <c:pt idx="328">
                  <c:v>35697.510416666664</c:v>
                </c:pt>
                <c:pt idx="329">
                  <c:v>33765.606249999997</c:v>
                </c:pt>
                <c:pt idx="330">
                  <c:v>39301.671527777777</c:v>
                </c:pt>
                <c:pt idx="331">
                  <c:v>35902.40625</c:v>
                </c:pt>
                <c:pt idx="332">
                  <c:v>35340.623611111114</c:v>
                </c:pt>
                <c:pt idx="333">
                  <c:v>36404.427083333336</c:v>
                </c:pt>
              </c:numCache>
              <c:extLst xmlns:c15="http://schemas.microsoft.com/office/drawing/2012/chart"/>
            </c:numRef>
          </c:xVal>
          <c:yVal>
            <c:numRef>
              <c:f>[1]SpecificGage!$H$4:$H$337</c:f>
              <c:numCache>
                <c:formatCode>General</c:formatCode>
                <c:ptCount val="334"/>
                <c:pt idx="0">
                  <c:v>0.17</c:v>
                </c:pt>
                <c:pt idx="1">
                  <c:v>0.2</c:v>
                </c:pt>
                <c:pt idx="2">
                  <c:v>0.23</c:v>
                </c:pt>
                <c:pt idx="3">
                  <c:v>0.23</c:v>
                </c:pt>
                <c:pt idx="4">
                  <c:v>0.3</c:v>
                </c:pt>
                <c:pt idx="5">
                  <c:v>0.34</c:v>
                </c:pt>
                <c:pt idx="6">
                  <c:v>0.34</c:v>
                </c:pt>
                <c:pt idx="7">
                  <c:v>0.34</c:v>
                </c:pt>
                <c:pt idx="8">
                  <c:v>0.35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0.37</c:v>
                </c:pt>
                <c:pt idx="13">
                  <c:v>0.37</c:v>
                </c:pt>
                <c:pt idx="14">
                  <c:v>0.38</c:v>
                </c:pt>
                <c:pt idx="15">
                  <c:v>0.39</c:v>
                </c:pt>
                <c:pt idx="16">
                  <c:v>0.4</c:v>
                </c:pt>
                <c:pt idx="17">
                  <c:v>0.41</c:v>
                </c:pt>
                <c:pt idx="18">
                  <c:v>0.41</c:v>
                </c:pt>
                <c:pt idx="19">
                  <c:v>0.41</c:v>
                </c:pt>
                <c:pt idx="20">
                  <c:v>0.42</c:v>
                </c:pt>
                <c:pt idx="21">
                  <c:v>0.42</c:v>
                </c:pt>
                <c:pt idx="22">
                  <c:v>0.43</c:v>
                </c:pt>
                <c:pt idx="23">
                  <c:v>0.43</c:v>
                </c:pt>
                <c:pt idx="24">
                  <c:v>0.43</c:v>
                </c:pt>
                <c:pt idx="25">
                  <c:v>0.43</c:v>
                </c:pt>
                <c:pt idx="26">
                  <c:v>0.44</c:v>
                </c:pt>
                <c:pt idx="27">
                  <c:v>0.45</c:v>
                </c:pt>
                <c:pt idx="28">
                  <c:v>0.45</c:v>
                </c:pt>
                <c:pt idx="29">
                  <c:v>0.46</c:v>
                </c:pt>
                <c:pt idx="30">
                  <c:v>0.47</c:v>
                </c:pt>
                <c:pt idx="31">
                  <c:v>0.48</c:v>
                </c:pt>
                <c:pt idx="32">
                  <c:v>0.48</c:v>
                </c:pt>
                <c:pt idx="33">
                  <c:v>0.48</c:v>
                </c:pt>
                <c:pt idx="34">
                  <c:v>0.48</c:v>
                </c:pt>
                <c:pt idx="35">
                  <c:v>0.48</c:v>
                </c:pt>
                <c:pt idx="36">
                  <c:v>0.49</c:v>
                </c:pt>
                <c:pt idx="37">
                  <c:v>0.49</c:v>
                </c:pt>
                <c:pt idx="38">
                  <c:v>0.49</c:v>
                </c:pt>
                <c:pt idx="39">
                  <c:v>0.52</c:v>
                </c:pt>
                <c:pt idx="40">
                  <c:v>0.52</c:v>
                </c:pt>
                <c:pt idx="41">
                  <c:v>0.54</c:v>
                </c:pt>
                <c:pt idx="42">
                  <c:v>0.54</c:v>
                </c:pt>
                <c:pt idx="43">
                  <c:v>0.54</c:v>
                </c:pt>
                <c:pt idx="44">
                  <c:v>0.55000000000000004</c:v>
                </c:pt>
                <c:pt idx="45">
                  <c:v>0.56000000000000005</c:v>
                </c:pt>
                <c:pt idx="46">
                  <c:v>0.56000000000000005</c:v>
                </c:pt>
                <c:pt idx="47">
                  <c:v>0.56000000000000005</c:v>
                </c:pt>
                <c:pt idx="48">
                  <c:v>0.56999999999999995</c:v>
                </c:pt>
                <c:pt idx="49">
                  <c:v>0.56999999999999995</c:v>
                </c:pt>
                <c:pt idx="50">
                  <c:v>0.56999999999999995</c:v>
                </c:pt>
                <c:pt idx="51">
                  <c:v>0.57999999999999996</c:v>
                </c:pt>
                <c:pt idx="52">
                  <c:v>0.59</c:v>
                </c:pt>
                <c:pt idx="53">
                  <c:v>0.59</c:v>
                </c:pt>
                <c:pt idx="54">
                  <c:v>0.59</c:v>
                </c:pt>
                <c:pt idx="55">
                  <c:v>0.62</c:v>
                </c:pt>
                <c:pt idx="56">
                  <c:v>0.62</c:v>
                </c:pt>
                <c:pt idx="57">
                  <c:v>0.63</c:v>
                </c:pt>
                <c:pt idx="58">
                  <c:v>0.65</c:v>
                </c:pt>
                <c:pt idx="59">
                  <c:v>0.65</c:v>
                </c:pt>
                <c:pt idx="60">
                  <c:v>0.65</c:v>
                </c:pt>
                <c:pt idx="61">
                  <c:v>0.66</c:v>
                </c:pt>
                <c:pt idx="62">
                  <c:v>0.66</c:v>
                </c:pt>
                <c:pt idx="63">
                  <c:v>0.68</c:v>
                </c:pt>
                <c:pt idx="64">
                  <c:v>0.68</c:v>
                </c:pt>
                <c:pt idx="65">
                  <c:v>0.69</c:v>
                </c:pt>
                <c:pt idx="66">
                  <c:v>0.7</c:v>
                </c:pt>
                <c:pt idx="67">
                  <c:v>0.7</c:v>
                </c:pt>
                <c:pt idx="68">
                  <c:v>0.71</c:v>
                </c:pt>
                <c:pt idx="69">
                  <c:v>0.72</c:v>
                </c:pt>
                <c:pt idx="70">
                  <c:v>0.72</c:v>
                </c:pt>
                <c:pt idx="71">
                  <c:v>0.72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0.74</c:v>
                </c:pt>
                <c:pt idx="76">
                  <c:v>0.74</c:v>
                </c:pt>
                <c:pt idx="77">
                  <c:v>0.75</c:v>
                </c:pt>
                <c:pt idx="78">
                  <c:v>0.75</c:v>
                </c:pt>
                <c:pt idx="79">
                  <c:v>0.78</c:v>
                </c:pt>
                <c:pt idx="80">
                  <c:v>0.78</c:v>
                </c:pt>
                <c:pt idx="81">
                  <c:v>0.81</c:v>
                </c:pt>
                <c:pt idx="82">
                  <c:v>0.82</c:v>
                </c:pt>
                <c:pt idx="83">
                  <c:v>0.82</c:v>
                </c:pt>
                <c:pt idx="84">
                  <c:v>0.83</c:v>
                </c:pt>
                <c:pt idx="85">
                  <c:v>0.84</c:v>
                </c:pt>
                <c:pt idx="86">
                  <c:v>0.85</c:v>
                </c:pt>
                <c:pt idx="87">
                  <c:v>0.85</c:v>
                </c:pt>
                <c:pt idx="88">
                  <c:v>0.86</c:v>
                </c:pt>
                <c:pt idx="89">
                  <c:v>0.87</c:v>
                </c:pt>
                <c:pt idx="90">
                  <c:v>0.88</c:v>
                </c:pt>
                <c:pt idx="91">
                  <c:v>0.88</c:v>
                </c:pt>
                <c:pt idx="92">
                  <c:v>0.88</c:v>
                </c:pt>
                <c:pt idx="93">
                  <c:v>0.91</c:v>
                </c:pt>
                <c:pt idx="94">
                  <c:v>0.92</c:v>
                </c:pt>
                <c:pt idx="95">
                  <c:v>0.92</c:v>
                </c:pt>
                <c:pt idx="96">
                  <c:v>0.92</c:v>
                </c:pt>
                <c:pt idx="97">
                  <c:v>0.92</c:v>
                </c:pt>
                <c:pt idx="98">
                  <c:v>0.93</c:v>
                </c:pt>
                <c:pt idx="99">
                  <c:v>0.94</c:v>
                </c:pt>
                <c:pt idx="100">
                  <c:v>0.95</c:v>
                </c:pt>
                <c:pt idx="101">
                  <c:v>0.96</c:v>
                </c:pt>
                <c:pt idx="102">
                  <c:v>0.96</c:v>
                </c:pt>
                <c:pt idx="103">
                  <c:v>0.98</c:v>
                </c:pt>
                <c:pt idx="104">
                  <c:v>0.98</c:v>
                </c:pt>
                <c:pt idx="105">
                  <c:v>1</c:v>
                </c:pt>
                <c:pt idx="106">
                  <c:v>1.01</c:v>
                </c:pt>
                <c:pt idx="107">
                  <c:v>1.03</c:v>
                </c:pt>
                <c:pt idx="108">
                  <c:v>1.04</c:v>
                </c:pt>
                <c:pt idx="109">
                  <c:v>1.04</c:v>
                </c:pt>
                <c:pt idx="110">
                  <c:v>1.04</c:v>
                </c:pt>
                <c:pt idx="111">
                  <c:v>1.04</c:v>
                </c:pt>
                <c:pt idx="112">
                  <c:v>1.05</c:v>
                </c:pt>
                <c:pt idx="113">
                  <c:v>1.05</c:v>
                </c:pt>
                <c:pt idx="114">
                  <c:v>1.05</c:v>
                </c:pt>
                <c:pt idx="115">
                  <c:v>1.05</c:v>
                </c:pt>
                <c:pt idx="116">
                  <c:v>1.06</c:v>
                </c:pt>
                <c:pt idx="117">
                  <c:v>1.07</c:v>
                </c:pt>
                <c:pt idx="118">
                  <c:v>1.07</c:v>
                </c:pt>
                <c:pt idx="119">
                  <c:v>1.1000000000000001</c:v>
                </c:pt>
                <c:pt idx="120">
                  <c:v>1.1000000000000001</c:v>
                </c:pt>
                <c:pt idx="121">
                  <c:v>1.1100000000000001</c:v>
                </c:pt>
                <c:pt idx="122">
                  <c:v>1.1200000000000001</c:v>
                </c:pt>
                <c:pt idx="123">
                  <c:v>1.1200000000000001</c:v>
                </c:pt>
                <c:pt idx="124">
                  <c:v>1.1299999999999999</c:v>
                </c:pt>
                <c:pt idx="125">
                  <c:v>1.18</c:v>
                </c:pt>
                <c:pt idx="126">
                  <c:v>1.18</c:v>
                </c:pt>
                <c:pt idx="127">
                  <c:v>1.18</c:v>
                </c:pt>
                <c:pt idx="128">
                  <c:v>1.18</c:v>
                </c:pt>
                <c:pt idx="129">
                  <c:v>1.21</c:v>
                </c:pt>
                <c:pt idx="130">
                  <c:v>1.24</c:v>
                </c:pt>
                <c:pt idx="131">
                  <c:v>1.24</c:v>
                </c:pt>
                <c:pt idx="132">
                  <c:v>1.24</c:v>
                </c:pt>
                <c:pt idx="133">
                  <c:v>1.25</c:v>
                </c:pt>
                <c:pt idx="134">
                  <c:v>1.25</c:v>
                </c:pt>
                <c:pt idx="135">
                  <c:v>1.27</c:v>
                </c:pt>
                <c:pt idx="136">
                  <c:v>1.29</c:v>
                </c:pt>
                <c:pt idx="137">
                  <c:v>1.3</c:v>
                </c:pt>
                <c:pt idx="138">
                  <c:v>1.3</c:v>
                </c:pt>
                <c:pt idx="139">
                  <c:v>1.3</c:v>
                </c:pt>
                <c:pt idx="140">
                  <c:v>1.31</c:v>
                </c:pt>
                <c:pt idx="141">
                  <c:v>1.33</c:v>
                </c:pt>
                <c:pt idx="142">
                  <c:v>1.33</c:v>
                </c:pt>
                <c:pt idx="143">
                  <c:v>1.33</c:v>
                </c:pt>
                <c:pt idx="144">
                  <c:v>1.34</c:v>
                </c:pt>
                <c:pt idx="145">
                  <c:v>1.35</c:v>
                </c:pt>
                <c:pt idx="146">
                  <c:v>1.35</c:v>
                </c:pt>
                <c:pt idx="147">
                  <c:v>1.36</c:v>
                </c:pt>
                <c:pt idx="148">
                  <c:v>1.36</c:v>
                </c:pt>
                <c:pt idx="149">
                  <c:v>1.38</c:v>
                </c:pt>
                <c:pt idx="150">
                  <c:v>1.38</c:v>
                </c:pt>
                <c:pt idx="151">
                  <c:v>1.39</c:v>
                </c:pt>
                <c:pt idx="152">
                  <c:v>1.41</c:v>
                </c:pt>
                <c:pt idx="153">
                  <c:v>1.42</c:v>
                </c:pt>
                <c:pt idx="154">
                  <c:v>1.42</c:v>
                </c:pt>
                <c:pt idx="155">
                  <c:v>1.46</c:v>
                </c:pt>
                <c:pt idx="156">
                  <c:v>1.47</c:v>
                </c:pt>
                <c:pt idx="157">
                  <c:v>1.48</c:v>
                </c:pt>
                <c:pt idx="158">
                  <c:v>1.49</c:v>
                </c:pt>
                <c:pt idx="159">
                  <c:v>1.5</c:v>
                </c:pt>
                <c:pt idx="160">
                  <c:v>1.59</c:v>
                </c:pt>
                <c:pt idx="161">
                  <c:v>1.6</c:v>
                </c:pt>
                <c:pt idx="162">
                  <c:v>1.64</c:v>
                </c:pt>
                <c:pt idx="163">
                  <c:v>1.65</c:v>
                </c:pt>
                <c:pt idx="164">
                  <c:v>1.65</c:v>
                </c:pt>
                <c:pt idx="165">
                  <c:v>1.66</c:v>
                </c:pt>
                <c:pt idx="166">
                  <c:v>1.7</c:v>
                </c:pt>
                <c:pt idx="167">
                  <c:v>1.78</c:v>
                </c:pt>
                <c:pt idx="168">
                  <c:v>1.78</c:v>
                </c:pt>
                <c:pt idx="169">
                  <c:v>1.79</c:v>
                </c:pt>
                <c:pt idx="170">
                  <c:v>1.8</c:v>
                </c:pt>
                <c:pt idx="171">
                  <c:v>1.81</c:v>
                </c:pt>
                <c:pt idx="172">
                  <c:v>1.82</c:v>
                </c:pt>
                <c:pt idx="173">
                  <c:v>1.83</c:v>
                </c:pt>
                <c:pt idx="174">
                  <c:v>1.83</c:v>
                </c:pt>
                <c:pt idx="175">
                  <c:v>1.84</c:v>
                </c:pt>
                <c:pt idx="176">
                  <c:v>1.84</c:v>
                </c:pt>
                <c:pt idx="177">
                  <c:v>1.86</c:v>
                </c:pt>
                <c:pt idx="178">
                  <c:v>1.9</c:v>
                </c:pt>
                <c:pt idx="179">
                  <c:v>1.9</c:v>
                </c:pt>
                <c:pt idx="180">
                  <c:v>1.96</c:v>
                </c:pt>
                <c:pt idx="181">
                  <c:v>1.96</c:v>
                </c:pt>
                <c:pt idx="182">
                  <c:v>1.96</c:v>
                </c:pt>
                <c:pt idx="183">
                  <c:v>1.97</c:v>
                </c:pt>
                <c:pt idx="184">
                  <c:v>1.97</c:v>
                </c:pt>
                <c:pt idx="185">
                  <c:v>1.97</c:v>
                </c:pt>
                <c:pt idx="186">
                  <c:v>1.97</c:v>
                </c:pt>
                <c:pt idx="187">
                  <c:v>2.02</c:v>
                </c:pt>
                <c:pt idx="188">
                  <c:v>2.04</c:v>
                </c:pt>
                <c:pt idx="189">
                  <c:v>2.0499999999999998</c:v>
                </c:pt>
                <c:pt idx="190">
                  <c:v>2.06</c:v>
                </c:pt>
                <c:pt idx="191">
                  <c:v>2.08</c:v>
                </c:pt>
                <c:pt idx="192">
                  <c:v>2.09</c:v>
                </c:pt>
                <c:pt idx="193">
                  <c:v>2.1</c:v>
                </c:pt>
                <c:pt idx="194">
                  <c:v>2.11</c:v>
                </c:pt>
                <c:pt idx="195">
                  <c:v>2.11</c:v>
                </c:pt>
                <c:pt idx="196">
                  <c:v>2.13</c:v>
                </c:pt>
                <c:pt idx="197">
                  <c:v>2.14</c:v>
                </c:pt>
                <c:pt idx="198">
                  <c:v>2.16</c:v>
                </c:pt>
                <c:pt idx="199">
                  <c:v>2.16</c:v>
                </c:pt>
                <c:pt idx="200">
                  <c:v>2.2200000000000002</c:v>
                </c:pt>
                <c:pt idx="201">
                  <c:v>2.2799999999999998</c:v>
                </c:pt>
                <c:pt idx="202">
                  <c:v>2.29</c:v>
                </c:pt>
                <c:pt idx="203">
                  <c:v>2.2999999999999998</c:v>
                </c:pt>
                <c:pt idx="204">
                  <c:v>2.2999999999999998</c:v>
                </c:pt>
                <c:pt idx="205">
                  <c:v>2.3199999999999998</c:v>
                </c:pt>
                <c:pt idx="206">
                  <c:v>2.44</c:v>
                </c:pt>
                <c:pt idx="207">
                  <c:v>2.4500000000000002</c:v>
                </c:pt>
                <c:pt idx="208">
                  <c:v>2.46</c:v>
                </c:pt>
                <c:pt idx="209">
                  <c:v>2.5</c:v>
                </c:pt>
                <c:pt idx="210">
                  <c:v>2.5299999999999998</c:v>
                </c:pt>
                <c:pt idx="211">
                  <c:v>2.5499999999999998</c:v>
                </c:pt>
                <c:pt idx="212">
                  <c:v>2.62</c:v>
                </c:pt>
                <c:pt idx="213">
                  <c:v>2.66</c:v>
                </c:pt>
                <c:pt idx="214">
                  <c:v>2.69</c:v>
                </c:pt>
                <c:pt idx="215">
                  <c:v>2.75</c:v>
                </c:pt>
                <c:pt idx="216">
                  <c:v>2.76</c:v>
                </c:pt>
                <c:pt idx="217">
                  <c:v>2.78</c:v>
                </c:pt>
                <c:pt idx="218">
                  <c:v>2.79</c:v>
                </c:pt>
                <c:pt idx="219">
                  <c:v>2.8</c:v>
                </c:pt>
                <c:pt idx="220">
                  <c:v>2.8</c:v>
                </c:pt>
                <c:pt idx="221">
                  <c:v>2.8</c:v>
                </c:pt>
                <c:pt idx="222">
                  <c:v>2.81</c:v>
                </c:pt>
                <c:pt idx="223">
                  <c:v>2.82</c:v>
                </c:pt>
                <c:pt idx="224">
                  <c:v>2.86</c:v>
                </c:pt>
                <c:pt idx="225">
                  <c:v>2.86</c:v>
                </c:pt>
                <c:pt idx="226">
                  <c:v>2.86</c:v>
                </c:pt>
                <c:pt idx="227">
                  <c:v>2.92</c:v>
                </c:pt>
                <c:pt idx="228">
                  <c:v>2.96</c:v>
                </c:pt>
                <c:pt idx="229">
                  <c:v>2.98</c:v>
                </c:pt>
                <c:pt idx="230">
                  <c:v>3.01</c:v>
                </c:pt>
                <c:pt idx="231">
                  <c:v>3.02</c:v>
                </c:pt>
                <c:pt idx="232">
                  <c:v>3.07</c:v>
                </c:pt>
                <c:pt idx="233">
                  <c:v>3.1</c:v>
                </c:pt>
                <c:pt idx="234">
                  <c:v>3.11</c:v>
                </c:pt>
                <c:pt idx="235">
                  <c:v>3.13</c:v>
                </c:pt>
                <c:pt idx="236">
                  <c:v>3.14</c:v>
                </c:pt>
                <c:pt idx="237">
                  <c:v>3.19</c:v>
                </c:pt>
                <c:pt idx="238">
                  <c:v>3.2</c:v>
                </c:pt>
                <c:pt idx="239">
                  <c:v>3.2</c:v>
                </c:pt>
                <c:pt idx="240">
                  <c:v>3.2</c:v>
                </c:pt>
                <c:pt idx="241">
                  <c:v>3.21</c:v>
                </c:pt>
                <c:pt idx="242">
                  <c:v>3.23</c:v>
                </c:pt>
                <c:pt idx="243">
                  <c:v>3.28</c:v>
                </c:pt>
                <c:pt idx="244">
                  <c:v>3.34</c:v>
                </c:pt>
                <c:pt idx="245">
                  <c:v>3.34</c:v>
                </c:pt>
                <c:pt idx="246">
                  <c:v>3.38</c:v>
                </c:pt>
                <c:pt idx="247">
                  <c:v>3.38</c:v>
                </c:pt>
                <c:pt idx="248">
                  <c:v>3.4</c:v>
                </c:pt>
                <c:pt idx="249">
                  <c:v>3.43</c:v>
                </c:pt>
                <c:pt idx="250">
                  <c:v>3.47</c:v>
                </c:pt>
                <c:pt idx="251">
                  <c:v>3.49</c:v>
                </c:pt>
                <c:pt idx="252">
                  <c:v>3.57</c:v>
                </c:pt>
                <c:pt idx="253">
                  <c:v>3.58</c:v>
                </c:pt>
                <c:pt idx="254">
                  <c:v>3.62</c:v>
                </c:pt>
                <c:pt idx="255">
                  <c:v>3.71</c:v>
                </c:pt>
                <c:pt idx="256">
                  <c:v>3.72</c:v>
                </c:pt>
                <c:pt idx="257">
                  <c:v>3.8</c:v>
                </c:pt>
                <c:pt idx="258">
                  <c:v>3.81</c:v>
                </c:pt>
                <c:pt idx="259">
                  <c:v>3.82</c:v>
                </c:pt>
                <c:pt idx="260">
                  <c:v>3.83</c:v>
                </c:pt>
                <c:pt idx="261">
                  <c:v>3.87</c:v>
                </c:pt>
                <c:pt idx="262">
                  <c:v>3.88</c:v>
                </c:pt>
                <c:pt idx="263">
                  <c:v>4</c:v>
                </c:pt>
                <c:pt idx="264">
                  <c:v>4.0199999999999996</c:v>
                </c:pt>
                <c:pt idx="265">
                  <c:v>4.08</c:v>
                </c:pt>
                <c:pt idx="266">
                  <c:v>4.0999999999999996</c:v>
                </c:pt>
                <c:pt idx="267">
                  <c:v>4.24</c:v>
                </c:pt>
                <c:pt idx="268">
                  <c:v>4.28</c:v>
                </c:pt>
                <c:pt idx="269">
                  <c:v>4.29</c:v>
                </c:pt>
                <c:pt idx="270">
                  <c:v>4.32</c:v>
                </c:pt>
                <c:pt idx="271">
                  <c:v>4.41</c:v>
                </c:pt>
                <c:pt idx="272">
                  <c:v>4.4400000000000004</c:v>
                </c:pt>
                <c:pt idx="273">
                  <c:v>4.46</c:v>
                </c:pt>
                <c:pt idx="274">
                  <c:v>4.54</c:v>
                </c:pt>
                <c:pt idx="275">
                  <c:v>4.6100000000000003</c:v>
                </c:pt>
                <c:pt idx="276">
                  <c:v>4.63</c:v>
                </c:pt>
                <c:pt idx="277">
                  <c:v>4.63</c:v>
                </c:pt>
                <c:pt idx="278">
                  <c:v>4.6500000000000004</c:v>
                </c:pt>
                <c:pt idx="279">
                  <c:v>4.68</c:v>
                </c:pt>
                <c:pt idx="280">
                  <c:v>4.68</c:v>
                </c:pt>
                <c:pt idx="281">
                  <c:v>4.78</c:v>
                </c:pt>
                <c:pt idx="282">
                  <c:v>4.8600000000000003</c:v>
                </c:pt>
                <c:pt idx="283">
                  <c:v>4.87</c:v>
                </c:pt>
                <c:pt idx="284">
                  <c:v>4.8899999999999997</c:v>
                </c:pt>
                <c:pt idx="285">
                  <c:v>4.92</c:v>
                </c:pt>
                <c:pt idx="286">
                  <c:v>5</c:v>
                </c:pt>
                <c:pt idx="287">
                  <c:v>5.25</c:v>
                </c:pt>
                <c:pt idx="288">
                  <c:v>5.25</c:v>
                </c:pt>
                <c:pt idx="289">
                  <c:v>5.26</c:v>
                </c:pt>
                <c:pt idx="290">
                  <c:v>5.29</c:v>
                </c:pt>
                <c:pt idx="291">
                  <c:v>5.36</c:v>
                </c:pt>
                <c:pt idx="292">
                  <c:v>5.36</c:v>
                </c:pt>
                <c:pt idx="293">
                  <c:v>5.39</c:v>
                </c:pt>
                <c:pt idx="294">
                  <c:v>5.53</c:v>
                </c:pt>
                <c:pt idx="295">
                  <c:v>5.65</c:v>
                </c:pt>
                <c:pt idx="296">
                  <c:v>5.78</c:v>
                </c:pt>
                <c:pt idx="297">
                  <c:v>5.81</c:v>
                </c:pt>
                <c:pt idx="298">
                  <c:v>5.91</c:v>
                </c:pt>
                <c:pt idx="299">
                  <c:v>5.92</c:v>
                </c:pt>
                <c:pt idx="300">
                  <c:v>6.02</c:v>
                </c:pt>
                <c:pt idx="301">
                  <c:v>6.11</c:v>
                </c:pt>
                <c:pt idx="302">
                  <c:v>6.17</c:v>
                </c:pt>
                <c:pt idx="303">
                  <c:v>6.23</c:v>
                </c:pt>
                <c:pt idx="304">
                  <c:v>6.27</c:v>
                </c:pt>
                <c:pt idx="305">
                  <c:v>6.27</c:v>
                </c:pt>
                <c:pt idx="306">
                  <c:v>6.27</c:v>
                </c:pt>
                <c:pt idx="307">
                  <c:v>6.76</c:v>
                </c:pt>
                <c:pt idx="308">
                  <c:v>6.76</c:v>
                </c:pt>
                <c:pt idx="309">
                  <c:v>6.77</c:v>
                </c:pt>
                <c:pt idx="310">
                  <c:v>6.81</c:v>
                </c:pt>
                <c:pt idx="311">
                  <c:v>6.98</c:v>
                </c:pt>
                <c:pt idx="312">
                  <c:v>7.04</c:v>
                </c:pt>
                <c:pt idx="313">
                  <c:v>7.08</c:v>
                </c:pt>
                <c:pt idx="314">
                  <c:v>7.09</c:v>
                </c:pt>
                <c:pt idx="315">
                  <c:v>7.23</c:v>
                </c:pt>
                <c:pt idx="316">
                  <c:v>7.62</c:v>
                </c:pt>
                <c:pt idx="317">
                  <c:v>7.69</c:v>
                </c:pt>
                <c:pt idx="318">
                  <c:v>7.79</c:v>
                </c:pt>
                <c:pt idx="319">
                  <c:v>7.9</c:v>
                </c:pt>
                <c:pt idx="320">
                  <c:v>7.93</c:v>
                </c:pt>
                <c:pt idx="321">
                  <c:v>8.2799999999999994</c:v>
                </c:pt>
                <c:pt idx="322">
                  <c:v>8.42</c:v>
                </c:pt>
                <c:pt idx="323">
                  <c:v>8.6999999999999993</c:v>
                </c:pt>
                <c:pt idx="324">
                  <c:v>8.7100000000000009</c:v>
                </c:pt>
                <c:pt idx="325">
                  <c:v>8.85</c:v>
                </c:pt>
                <c:pt idx="326">
                  <c:v>8.92</c:v>
                </c:pt>
                <c:pt idx="327">
                  <c:v>8.93</c:v>
                </c:pt>
                <c:pt idx="328">
                  <c:v>9.2200000000000006</c:v>
                </c:pt>
                <c:pt idx="329">
                  <c:v>9.25</c:v>
                </c:pt>
                <c:pt idx="330">
                  <c:v>9.68</c:v>
                </c:pt>
                <c:pt idx="331">
                  <c:v>9.89</c:v>
                </c:pt>
                <c:pt idx="332">
                  <c:v>9.91</c:v>
                </c:pt>
                <c:pt idx="333">
                  <c:v>10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979-4607-B461-0B743BF2C1EC}"/>
            </c:ext>
          </c:extLst>
        </c:ser>
        <c:ser>
          <c:idx val="2"/>
          <c:order val="1"/>
          <c:tx>
            <c:v>&gt;200 cfs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[1]SpecificGage!$A$411:$A$414</c:f>
              <c:numCache>
                <c:formatCode>General</c:formatCode>
                <c:ptCount val="4"/>
                <c:pt idx="0">
                  <c:v>35591.583333333336</c:v>
                </c:pt>
                <c:pt idx="1">
                  <c:v>36280.479166666664</c:v>
                </c:pt>
                <c:pt idx="2">
                  <c:v>41530.550347222219</c:v>
                </c:pt>
                <c:pt idx="3">
                  <c:v>41529.979166666664</c:v>
                </c:pt>
              </c:numCache>
            </c:numRef>
          </c:xVal>
          <c:yVal>
            <c:numRef>
              <c:f>[1]SpecificGage!$H$411:$H$414</c:f>
              <c:numCache>
                <c:formatCode>General</c:formatCode>
                <c:ptCount val="4"/>
                <c:pt idx="0">
                  <c:v>437</c:v>
                </c:pt>
                <c:pt idx="1">
                  <c:v>484</c:v>
                </c:pt>
                <c:pt idx="2">
                  <c:v>779</c:v>
                </c:pt>
                <c:pt idx="3">
                  <c:v>1470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979-4607-B461-0B743BF2C1EC}"/>
            </c:ext>
          </c:extLst>
        </c:ser>
        <c:ser>
          <c:idx val="1"/>
          <c:order val="2"/>
          <c:tx>
            <c:v>[100, 200] cfs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[1]SpecificGage!$A$405:$A$410</c:f>
              <c:numCache>
                <c:formatCode>General</c:formatCode>
                <c:ptCount val="6"/>
                <c:pt idx="0">
                  <c:v>34836.420138888891</c:v>
                </c:pt>
                <c:pt idx="1">
                  <c:v>36284.487500000003</c:v>
                </c:pt>
                <c:pt idx="2">
                  <c:v>42150.489583333336</c:v>
                </c:pt>
                <c:pt idx="3">
                  <c:v>42150.489583333336</c:v>
                </c:pt>
                <c:pt idx="4">
                  <c:v>34466.53125</c:v>
                </c:pt>
                <c:pt idx="5">
                  <c:v>35594.458333333336</c:v>
                </c:pt>
              </c:numCache>
            </c:numRef>
          </c:xVal>
          <c:yVal>
            <c:numRef>
              <c:f>[1]SpecificGage!$H$405:$H$410</c:f>
              <c:numCache>
                <c:formatCode>General</c:formatCode>
                <c:ptCount val="6"/>
                <c:pt idx="0">
                  <c:v>108</c:v>
                </c:pt>
                <c:pt idx="1">
                  <c:v>112</c:v>
                </c:pt>
                <c:pt idx="2">
                  <c:v>112</c:v>
                </c:pt>
                <c:pt idx="3">
                  <c:v>112</c:v>
                </c:pt>
                <c:pt idx="4">
                  <c:v>135</c:v>
                </c:pt>
                <c:pt idx="5">
                  <c:v>172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979-4607-B461-0B743BF2C1EC}"/>
            </c:ext>
          </c:extLst>
        </c:ser>
        <c:ser>
          <c:idx val="7"/>
          <c:order val="3"/>
          <c:tx>
            <c:v>[50, 100] cfs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[1]SpecificGage!$A$399:$A$404</c:f>
              <c:numCache>
                <c:formatCode>General</c:formatCode>
                <c:ptCount val="6"/>
                <c:pt idx="0">
                  <c:v>35556.527777777781</c:v>
                </c:pt>
                <c:pt idx="1">
                  <c:v>36293.364583333336</c:v>
                </c:pt>
                <c:pt idx="2">
                  <c:v>42121.642708333333</c:v>
                </c:pt>
                <c:pt idx="3">
                  <c:v>34863.675694444442</c:v>
                </c:pt>
                <c:pt idx="4">
                  <c:v>34473.587500000001</c:v>
                </c:pt>
                <c:pt idx="5">
                  <c:v>41536.541666666664</c:v>
                </c:pt>
              </c:numCache>
            </c:numRef>
          </c:xVal>
          <c:yVal>
            <c:numRef>
              <c:f>[1]SpecificGage!$H$399:$H$404</c:f>
              <c:numCache>
                <c:formatCode>General</c:formatCode>
                <c:ptCount val="6"/>
                <c:pt idx="0">
                  <c:v>56.9</c:v>
                </c:pt>
                <c:pt idx="1">
                  <c:v>57.6</c:v>
                </c:pt>
                <c:pt idx="2">
                  <c:v>79.099999999999994</c:v>
                </c:pt>
                <c:pt idx="3">
                  <c:v>83.1</c:v>
                </c:pt>
                <c:pt idx="4">
                  <c:v>97.2</c:v>
                </c:pt>
                <c:pt idx="5">
                  <c:v>99.5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979-4607-B461-0B743BF2C1EC}"/>
            </c:ext>
          </c:extLst>
        </c:ser>
        <c:ser>
          <c:idx val="6"/>
          <c:order val="4"/>
          <c:tx>
            <c:v>[20, 50] cfs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[1]SpecificGage!$A$368:$A$398</c:f>
              <c:numCache>
                <c:formatCode>General</c:formatCode>
                <c:ptCount val="31"/>
                <c:pt idx="0">
                  <c:v>41786.501736111109</c:v>
                </c:pt>
                <c:pt idx="1">
                  <c:v>42898.45590277778</c:v>
                </c:pt>
                <c:pt idx="2">
                  <c:v>39202.60833333333</c:v>
                </c:pt>
                <c:pt idx="3">
                  <c:v>33751.404166666667</c:v>
                </c:pt>
                <c:pt idx="4">
                  <c:v>34898.600694444445</c:v>
                </c:pt>
                <c:pt idx="5">
                  <c:v>38905.538194444445</c:v>
                </c:pt>
                <c:pt idx="6">
                  <c:v>35950.638888888891</c:v>
                </c:pt>
                <c:pt idx="7">
                  <c:v>42873.416319444441</c:v>
                </c:pt>
                <c:pt idx="8">
                  <c:v>44418.519791666666</c:v>
                </c:pt>
                <c:pt idx="9">
                  <c:v>36011.451388888891</c:v>
                </c:pt>
                <c:pt idx="10">
                  <c:v>38105.614583333336</c:v>
                </c:pt>
                <c:pt idx="11">
                  <c:v>42207.434155092589</c:v>
                </c:pt>
                <c:pt idx="12">
                  <c:v>44335.52202546296</c:v>
                </c:pt>
                <c:pt idx="13">
                  <c:v>41544.41909722222</c:v>
                </c:pt>
                <c:pt idx="14">
                  <c:v>35584.496527777781</c:v>
                </c:pt>
                <c:pt idx="15">
                  <c:v>35927.371527777781</c:v>
                </c:pt>
                <c:pt idx="16">
                  <c:v>35612.5625</c:v>
                </c:pt>
                <c:pt idx="17">
                  <c:v>44335.50037037037</c:v>
                </c:pt>
                <c:pt idx="18">
                  <c:v>39233.695833333331</c:v>
                </c:pt>
                <c:pt idx="19">
                  <c:v>33840.686111111114</c:v>
                </c:pt>
                <c:pt idx="20">
                  <c:v>35942.416666666664</c:v>
                </c:pt>
                <c:pt idx="21">
                  <c:v>33737.477777777778</c:v>
                </c:pt>
                <c:pt idx="22">
                  <c:v>35565.545138888891</c:v>
                </c:pt>
                <c:pt idx="23">
                  <c:v>34493.626388888886</c:v>
                </c:pt>
                <c:pt idx="24">
                  <c:v>39959.569791666669</c:v>
                </c:pt>
                <c:pt idx="25">
                  <c:v>42180.54409722222</c:v>
                </c:pt>
                <c:pt idx="26">
                  <c:v>44413.525694444441</c:v>
                </c:pt>
                <c:pt idx="27">
                  <c:v>35654.625</c:v>
                </c:pt>
                <c:pt idx="28">
                  <c:v>39210.631944444445</c:v>
                </c:pt>
                <c:pt idx="29">
                  <c:v>39205.434027777781</c:v>
                </c:pt>
                <c:pt idx="30">
                  <c:v>39205.45416666667</c:v>
                </c:pt>
              </c:numCache>
            </c:numRef>
          </c:xVal>
          <c:yVal>
            <c:numRef>
              <c:f>[1]SpecificGage!$H$368:$H$398</c:f>
              <c:numCache>
                <c:formatCode>General</c:formatCode>
                <c:ptCount val="31"/>
                <c:pt idx="0">
                  <c:v>20.7</c:v>
                </c:pt>
                <c:pt idx="1">
                  <c:v>21.4</c:v>
                </c:pt>
                <c:pt idx="2">
                  <c:v>22.2</c:v>
                </c:pt>
                <c:pt idx="3">
                  <c:v>22.3</c:v>
                </c:pt>
                <c:pt idx="4">
                  <c:v>24.3</c:v>
                </c:pt>
                <c:pt idx="5">
                  <c:v>25</c:v>
                </c:pt>
                <c:pt idx="6">
                  <c:v>26.2</c:v>
                </c:pt>
                <c:pt idx="7">
                  <c:v>26.4</c:v>
                </c:pt>
                <c:pt idx="8">
                  <c:v>26.6</c:v>
                </c:pt>
                <c:pt idx="9">
                  <c:v>28.4</c:v>
                </c:pt>
                <c:pt idx="10">
                  <c:v>28.5</c:v>
                </c:pt>
                <c:pt idx="11">
                  <c:v>28.9</c:v>
                </c:pt>
                <c:pt idx="12">
                  <c:v>29.9</c:v>
                </c:pt>
                <c:pt idx="13">
                  <c:v>30</c:v>
                </c:pt>
                <c:pt idx="14">
                  <c:v>30.1</c:v>
                </c:pt>
                <c:pt idx="15">
                  <c:v>30.3</c:v>
                </c:pt>
                <c:pt idx="16">
                  <c:v>30.6</c:v>
                </c:pt>
                <c:pt idx="17">
                  <c:v>31.5</c:v>
                </c:pt>
                <c:pt idx="18">
                  <c:v>32.4</c:v>
                </c:pt>
                <c:pt idx="19">
                  <c:v>33.6</c:v>
                </c:pt>
                <c:pt idx="20">
                  <c:v>34.799999999999997</c:v>
                </c:pt>
                <c:pt idx="21">
                  <c:v>35.9</c:v>
                </c:pt>
                <c:pt idx="22">
                  <c:v>36.1</c:v>
                </c:pt>
                <c:pt idx="23">
                  <c:v>38.700000000000003</c:v>
                </c:pt>
                <c:pt idx="24">
                  <c:v>42</c:v>
                </c:pt>
                <c:pt idx="25">
                  <c:v>45</c:v>
                </c:pt>
                <c:pt idx="26">
                  <c:v>45.1</c:v>
                </c:pt>
                <c:pt idx="27">
                  <c:v>45.6</c:v>
                </c:pt>
                <c:pt idx="28">
                  <c:v>47.3</c:v>
                </c:pt>
                <c:pt idx="29">
                  <c:v>48.8</c:v>
                </c:pt>
                <c:pt idx="30">
                  <c:v>49.6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979-4607-B461-0B743BF2C1EC}"/>
            </c:ext>
          </c:extLst>
        </c:ser>
        <c:ser>
          <c:idx val="5"/>
          <c:order val="5"/>
          <c:tx>
            <c:v>[10, 20] cfs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[1]SpecificGage!$A$337:$A$367</c:f>
              <c:numCache>
                <c:formatCode>General</c:formatCode>
                <c:ptCount val="31"/>
                <c:pt idx="0">
                  <c:v>36404.427083333336</c:v>
                </c:pt>
                <c:pt idx="1">
                  <c:v>35327.454861111109</c:v>
                </c:pt>
                <c:pt idx="2">
                  <c:v>40029.579513888886</c:v>
                </c:pt>
                <c:pt idx="3">
                  <c:v>39939.496874999997</c:v>
                </c:pt>
                <c:pt idx="4">
                  <c:v>41500.368055555555</c:v>
                </c:pt>
                <c:pt idx="5">
                  <c:v>38126.642361111109</c:v>
                </c:pt>
                <c:pt idx="6">
                  <c:v>39276.459027777775</c:v>
                </c:pt>
                <c:pt idx="7">
                  <c:v>33758.573611111111</c:v>
                </c:pt>
                <c:pt idx="8">
                  <c:v>42089.510416666664</c:v>
                </c:pt>
                <c:pt idx="9">
                  <c:v>36655.434027777781</c:v>
                </c:pt>
                <c:pt idx="10">
                  <c:v>38512.683333333334</c:v>
                </c:pt>
                <c:pt idx="11">
                  <c:v>34512.651388888888</c:v>
                </c:pt>
                <c:pt idx="12">
                  <c:v>38460.4375</c:v>
                </c:pt>
                <c:pt idx="13">
                  <c:v>39195.50277777778</c:v>
                </c:pt>
                <c:pt idx="14">
                  <c:v>40802.67083333333</c:v>
                </c:pt>
                <c:pt idx="15">
                  <c:v>42534.533680555556</c:v>
                </c:pt>
                <c:pt idx="16">
                  <c:v>42233.512939814813</c:v>
                </c:pt>
                <c:pt idx="17">
                  <c:v>36335.642361111109</c:v>
                </c:pt>
                <c:pt idx="18">
                  <c:v>33744.625</c:v>
                </c:pt>
                <c:pt idx="19">
                  <c:v>34439.57708333333</c:v>
                </c:pt>
                <c:pt idx="20">
                  <c:v>34815.630555555559</c:v>
                </c:pt>
                <c:pt idx="21">
                  <c:v>40801.482638888891</c:v>
                </c:pt>
                <c:pt idx="22">
                  <c:v>40296.59375</c:v>
                </c:pt>
                <c:pt idx="23">
                  <c:v>36375.388888888891</c:v>
                </c:pt>
                <c:pt idx="24">
                  <c:v>42866.362500000003</c:v>
                </c:pt>
                <c:pt idx="25">
                  <c:v>42496.53402777778</c:v>
                </c:pt>
                <c:pt idx="26">
                  <c:v>42509.51840277778</c:v>
                </c:pt>
                <c:pt idx="27">
                  <c:v>42956.429166666669</c:v>
                </c:pt>
                <c:pt idx="28">
                  <c:v>39252.680555555555</c:v>
                </c:pt>
                <c:pt idx="29">
                  <c:v>35632.59375</c:v>
                </c:pt>
                <c:pt idx="30">
                  <c:v>35307.555555555555</c:v>
                </c:pt>
              </c:numCache>
            </c:numRef>
          </c:xVal>
          <c:yVal>
            <c:numRef>
              <c:f>[1]SpecificGage!$H$337:$H$367</c:f>
              <c:numCache>
                <c:formatCode>General</c:formatCode>
                <c:ptCount val="31"/>
                <c:pt idx="0">
                  <c:v>10</c:v>
                </c:pt>
                <c:pt idx="1">
                  <c:v>10.1</c:v>
                </c:pt>
                <c:pt idx="2">
                  <c:v>10.1</c:v>
                </c:pt>
                <c:pt idx="3">
                  <c:v>10.3</c:v>
                </c:pt>
                <c:pt idx="4">
                  <c:v>10.7</c:v>
                </c:pt>
                <c:pt idx="5">
                  <c:v>11</c:v>
                </c:pt>
                <c:pt idx="6">
                  <c:v>11.1</c:v>
                </c:pt>
                <c:pt idx="7">
                  <c:v>11.6</c:v>
                </c:pt>
                <c:pt idx="8">
                  <c:v>11.7</c:v>
                </c:pt>
                <c:pt idx="9">
                  <c:v>11.9</c:v>
                </c:pt>
                <c:pt idx="10">
                  <c:v>12.1</c:v>
                </c:pt>
                <c:pt idx="11">
                  <c:v>12.5</c:v>
                </c:pt>
                <c:pt idx="12">
                  <c:v>13</c:v>
                </c:pt>
                <c:pt idx="13">
                  <c:v>13.1</c:v>
                </c:pt>
                <c:pt idx="14">
                  <c:v>13.3</c:v>
                </c:pt>
                <c:pt idx="15">
                  <c:v>13.5</c:v>
                </c:pt>
                <c:pt idx="16">
                  <c:v>14</c:v>
                </c:pt>
                <c:pt idx="17">
                  <c:v>15.3</c:v>
                </c:pt>
                <c:pt idx="18">
                  <c:v>15.8</c:v>
                </c:pt>
                <c:pt idx="19">
                  <c:v>17.100000000000001</c:v>
                </c:pt>
                <c:pt idx="20">
                  <c:v>17.7</c:v>
                </c:pt>
                <c:pt idx="21">
                  <c:v>18</c:v>
                </c:pt>
                <c:pt idx="22">
                  <c:v>18.3</c:v>
                </c:pt>
                <c:pt idx="23">
                  <c:v>18.600000000000001</c:v>
                </c:pt>
                <c:pt idx="24">
                  <c:v>18.600000000000001</c:v>
                </c:pt>
                <c:pt idx="25">
                  <c:v>18.8</c:v>
                </c:pt>
                <c:pt idx="26">
                  <c:v>18.8</c:v>
                </c:pt>
                <c:pt idx="27">
                  <c:v>19</c:v>
                </c:pt>
                <c:pt idx="28">
                  <c:v>19.5</c:v>
                </c:pt>
                <c:pt idx="29">
                  <c:v>19.7</c:v>
                </c:pt>
                <c:pt idx="3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979-4607-B461-0B743BF2C1EC}"/>
            </c:ext>
          </c:extLst>
        </c:ser>
        <c:ser>
          <c:idx val="10"/>
          <c:order val="6"/>
          <c:tx>
            <c:v>[5, 10] cfs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[1]SpecificGage!$A$291:$A$336</c:f>
              <c:numCache>
                <c:formatCode>General</c:formatCode>
                <c:ptCount val="46"/>
                <c:pt idx="0">
                  <c:v>38478.612500000003</c:v>
                </c:pt>
                <c:pt idx="1">
                  <c:v>41597.552430555559</c:v>
                </c:pt>
                <c:pt idx="2">
                  <c:v>41750.584374999999</c:v>
                </c:pt>
                <c:pt idx="3">
                  <c:v>35752.354166666664</c:v>
                </c:pt>
                <c:pt idx="4">
                  <c:v>35779.572916666664</c:v>
                </c:pt>
                <c:pt idx="5">
                  <c:v>43052.556805555556</c:v>
                </c:pt>
                <c:pt idx="6">
                  <c:v>35027.574305555558</c:v>
                </c:pt>
                <c:pt idx="7">
                  <c:v>43018.572916666664</c:v>
                </c:pt>
                <c:pt idx="8">
                  <c:v>34603.393750000003</c:v>
                </c:pt>
                <c:pt idx="9">
                  <c:v>34276.552083333336</c:v>
                </c:pt>
                <c:pt idx="10">
                  <c:v>36070.375</c:v>
                </c:pt>
                <c:pt idx="11">
                  <c:v>38266.711805555555</c:v>
                </c:pt>
                <c:pt idx="12">
                  <c:v>37739.579861111109</c:v>
                </c:pt>
                <c:pt idx="13">
                  <c:v>34569.419444444444</c:v>
                </c:pt>
                <c:pt idx="14">
                  <c:v>35710.586805555555</c:v>
                </c:pt>
                <c:pt idx="15">
                  <c:v>35542.614583333336</c:v>
                </c:pt>
                <c:pt idx="16">
                  <c:v>42258.41846064815</c:v>
                </c:pt>
                <c:pt idx="17">
                  <c:v>33781.407638888886</c:v>
                </c:pt>
                <c:pt idx="18">
                  <c:v>42282.530902777777</c:v>
                </c:pt>
                <c:pt idx="19">
                  <c:v>43018.531944444447</c:v>
                </c:pt>
                <c:pt idx="20">
                  <c:v>41564.520833333336</c:v>
                </c:pt>
                <c:pt idx="21">
                  <c:v>42110.46875</c:v>
                </c:pt>
                <c:pt idx="22">
                  <c:v>38209.465277777781</c:v>
                </c:pt>
                <c:pt idx="23">
                  <c:v>41927.431597222225</c:v>
                </c:pt>
                <c:pt idx="24">
                  <c:v>43635.557986111111</c:v>
                </c:pt>
                <c:pt idx="25">
                  <c:v>39017.35833333333</c:v>
                </c:pt>
                <c:pt idx="26">
                  <c:v>35984.520833333336</c:v>
                </c:pt>
                <c:pt idx="27">
                  <c:v>37747.670138888891</c:v>
                </c:pt>
                <c:pt idx="28">
                  <c:v>40267.489583333336</c:v>
                </c:pt>
                <c:pt idx="29">
                  <c:v>36046.625</c:v>
                </c:pt>
                <c:pt idx="30">
                  <c:v>34533.543749999997</c:v>
                </c:pt>
                <c:pt idx="31">
                  <c:v>38540.440972222219</c:v>
                </c:pt>
                <c:pt idx="32">
                  <c:v>38188.628472222219</c:v>
                </c:pt>
                <c:pt idx="33">
                  <c:v>39678.637499999997</c:v>
                </c:pt>
                <c:pt idx="34">
                  <c:v>35313.451388888891</c:v>
                </c:pt>
                <c:pt idx="35">
                  <c:v>42859.479166666664</c:v>
                </c:pt>
                <c:pt idx="36">
                  <c:v>37775.618055555555</c:v>
                </c:pt>
                <c:pt idx="37">
                  <c:v>34940.607638888891</c:v>
                </c:pt>
                <c:pt idx="38">
                  <c:v>36634.5</c:v>
                </c:pt>
                <c:pt idx="39">
                  <c:v>41878.439236111109</c:v>
                </c:pt>
                <c:pt idx="40">
                  <c:v>39989.788541666669</c:v>
                </c:pt>
                <c:pt idx="41">
                  <c:v>35697.510416666664</c:v>
                </c:pt>
                <c:pt idx="42">
                  <c:v>33765.606249999997</c:v>
                </c:pt>
                <c:pt idx="43">
                  <c:v>39301.671527777777</c:v>
                </c:pt>
                <c:pt idx="44">
                  <c:v>35902.40625</c:v>
                </c:pt>
                <c:pt idx="45">
                  <c:v>35340.623611111114</c:v>
                </c:pt>
              </c:numCache>
            </c:numRef>
          </c:xVal>
          <c:yVal>
            <c:numRef>
              <c:f>[1]SpecificGage!$H$291:$H$336</c:f>
              <c:numCache>
                <c:formatCode>General</c:formatCode>
                <c:ptCount val="46"/>
                <c:pt idx="0">
                  <c:v>5.25</c:v>
                </c:pt>
                <c:pt idx="1">
                  <c:v>5.25</c:v>
                </c:pt>
                <c:pt idx="2">
                  <c:v>5.26</c:v>
                </c:pt>
                <c:pt idx="3">
                  <c:v>5.29</c:v>
                </c:pt>
                <c:pt idx="4">
                  <c:v>5.36</c:v>
                </c:pt>
                <c:pt idx="5">
                  <c:v>5.36</c:v>
                </c:pt>
                <c:pt idx="6">
                  <c:v>5.39</c:v>
                </c:pt>
                <c:pt idx="7">
                  <c:v>5.53</c:v>
                </c:pt>
                <c:pt idx="8">
                  <c:v>5.65</c:v>
                </c:pt>
                <c:pt idx="9">
                  <c:v>5.78</c:v>
                </c:pt>
                <c:pt idx="10">
                  <c:v>5.81</c:v>
                </c:pt>
                <c:pt idx="11">
                  <c:v>5.91</c:v>
                </c:pt>
                <c:pt idx="12">
                  <c:v>5.92</c:v>
                </c:pt>
                <c:pt idx="13">
                  <c:v>6.02</c:v>
                </c:pt>
                <c:pt idx="14">
                  <c:v>6.11</c:v>
                </c:pt>
                <c:pt idx="15">
                  <c:v>6.17</c:v>
                </c:pt>
                <c:pt idx="16">
                  <c:v>6.23</c:v>
                </c:pt>
                <c:pt idx="17">
                  <c:v>6.27</c:v>
                </c:pt>
                <c:pt idx="18">
                  <c:v>6.27</c:v>
                </c:pt>
                <c:pt idx="19">
                  <c:v>6.27</c:v>
                </c:pt>
                <c:pt idx="20">
                  <c:v>6.76</c:v>
                </c:pt>
                <c:pt idx="21">
                  <c:v>6.76</c:v>
                </c:pt>
                <c:pt idx="22">
                  <c:v>6.77</c:v>
                </c:pt>
                <c:pt idx="23">
                  <c:v>6.81</c:v>
                </c:pt>
                <c:pt idx="24">
                  <c:v>6.98</c:v>
                </c:pt>
                <c:pt idx="25">
                  <c:v>7.04</c:v>
                </c:pt>
                <c:pt idx="26">
                  <c:v>7.08</c:v>
                </c:pt>
                <c:pt idx="27">
                  <c:v>7.09</c:v>
                </c:pt>
                <c:pt idx="28">
                  <c:v>7.23</c:v>
                </c:pt>
                <c:pt idx="29">
                  <c:v>7.62</c:v>
                </c:pt>
                <c:pt idx="30">
                  <c:v>7.69</c:v>
                </c:pt>
                <c:pt idx="31">
                  <c:v>7.79</c:v>
                </c:pt>
                <c:pt idx="32">
                  <c:v>7.9</c:v>
                </c:pt>
                <c:pt idx="33">
                  <c:v>7.93</c:v>
                </c:pt>
                <c:pt idx="34">
                  <c:v>8.2799999999999994</c:v>
                </c:pt>
                <c:pt idx="35">
                  <c:v>8.42</c:v>
                </c:pt>
                <c:pt idx="36">
                  <c:v>8.6999999999999993</c:v>
                </c:pt>
                <c:pt idx="37">
                  <c:v>8.7100000000000009</c:v>
                </c:pt>
                <c:pt idx="38">
                  <c:v>8.85</c:v>
                </c:pt>
                <c:pt idx="39">
                  <c:v>8.92</c:v>
                </c:pt>
                <c:pt idx="40">
                  <c:v>8.93</c:v>
                </c:pt>
                <c:pt idx="41">
                  <c:v>9.2200000000000006</c:v>
                </c:pt>
                <c:pt idx="42">
                  <c:v>9.25</c:v>
                </c:pt>
                <c:pt idx="43">
                  <c:v>9.68</c:v>
                </c:pt>
                <c:pt idx="44">
                  <c:v>9.89</c:v>
                </c:pt>
                <c:pt idx="45">
                  <c:v>9.91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979-4607-B461-0B743BF2C1EC}"/>
            </c:ext>
          </c:extLst>
        </c:ser>
        <c:ser>
          <c:idx val="9"/>
          <c:order val="7"/>
          <c:tx>
            <c:v>[0, 5] cfs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[1]SpecificGage!$A$4:$A$290</c:f>
              <c:numCache>
                <c:formatCode>General</c:formatCode>
                <c:ptCount val="287"/>
                <c:pt idx="0">
                  <c:v>33805.612500000003</c:v>
                </c:pt>
                <c:pt idx="1">
                  <c:v>33837.652777777781</c:v>
                </c:pt>
                <c:pt idx="2">
                  <c:v>33863.611111111109</c:v>
                </c:pt>
                <c:pt idx="3">
                  <c:v>33875.574999999997</c:v>
                </c:pt>
                <c:pt idx="4">
                  <c:v>33891.553472222222</c:v>
                </c:pt>
                <c:pt idx="5">
                  <c:v>33905.534722222219</c:v>
                </c:pt>
                <c:pt idx="6">
                  <c:v>33954.53125</c:v>
                </c:pt>
                <c:pt idx="7">
                  <c:v>34033.635416666664</c:v>
                </c:pt>
                <c:pt idx="8">
                  <c:v>34052.541666666664</c:v>
                </c:pt>
                <c:pt idx="9">
                  <c:v>34170.642361111109</c:v>
                </c:pt>
                <c:pt idx="10">
                  <c:v>34207.652777777781</c:v>
                </c:pt>
                <c:pt idx="11">
                  <c:v>34227.486111111109</c:v>
                </c:pt>
                <c:pt idx="12">
                  <c:v>36466.447916666664</c:v>
                </c:pt>
                <c:pt idx="13">
                  <c:v>36564.520833333336</c:v>
                </c:pt>
                <c:pt idx="14">
                  <c:v>36713.416666666664</c:v>
                </c:pt>
                <c:pt idx="15">
                  <c:v>36740.607638888891</c:v>
                </c:pt>
                <c:pt idx="16">
                  <c:v>36747.565972222219</c:v>
                </c:pt>
                <c:pt idx="17">
                  <c:v>36795.458333333336</c:v>
                </c:pt>
                <c:pt idx="18">
                  <c:v>36865.597222222219</c:v>
                </c:pt>
                <c:pt idx="19">
                  <c:v>36895.493055555555</c:v>
                </c:pt>
                <c:pt idx="20">
                  <c:v>36952.5625</c:v>
                </c:pt>
                <c:pt idx="21">
                  <c:v>37084.652777777781</c:v>
                </c:pt>
                <c:pt idx="22">
                  <c:v>37110.672222222223</c:v>
                </c:pt>
                <c:pt idx="23">
                  <c:v>37140.632638888892</c:v>
                </c:pt>
                <c:pt idx="24">
                  <c:v>37166.484027777777</c:v>
                </c:pt>
                <c:pt idx="25">
                  <c:v>37239.563194444447</c:v>
                </c:pt>
                <c:pt idx="26">
                  <c:v>37307.595138888886</c:v>
                </c:pt>
                <c:pt idx="27">
                  <c:v>37322.695138888892</c:v>
                </c:pt>
                <c:pt idx="28">
                  <c:v>37343.661805555559</c:v>
                </c:pt>
                <c:pt idx="29">
                  <c:v>37369.621527777781</c:v>
                </c:pt>
                <c:pt idx="30">
                  <c:v>37389.570138888892</c:v>
                </c:pt>
                <c:pt idx="31">
                  <c:v>37412.470138888886</c:v>
                </c:pt>
                <c:pt idx="32">
                  <c:v>37438.588194444441</c:v>
                </c:pt>
                <c:pt idx="33">
                  <c:v>37448.642361111109</c:v>
                </c:pt>
                <c:pt idx="34">
                  <c:v>37468.558333333334</c:v>
                </c:pt>
                <c:pt idx="35">
                  <c:v>37505.554861111108</c:v>
                </c:pt>
                <c:pt idx="36">
                  <c:v>37515.525694444441</c:v>
                </c:pt>
                <c:pt idx="37">
                  <c:v>37538.614583333336</c:v>
                </c:pt>
                <c:pt idx="38">
                  <c:v>37579.618055555555</c:v>
                </c:pt>
                <c:pt idx="39">
                  <c:v>37607.527777777781</c:v>
                </c:pt>
                <c:pt idx="40">
                  <c:v>37664.621527777781</c:v>
                </c:pt>
                <c:pt idx="41">
                  <c:v>37811.604166666664</c:v>
                </c:pt>
                <c:pt idx="42">
                  <c:v>37851.697916666664</c:v>
                </c:pt>
                <c:pt idx="43">
                  <c:v>37880.670138888891</c:v>
                </c:pt>
                <c:pt idx="44">
                  <c:v>37897.611111111109</c:v>
                </c:pt>
                <c:pt idx="45">
                  <c:v>37957.666666666664</c:v>
                </c:pt>
                <c:pt idx="46">
                  <c:v>37958.520833333336</c:v>
                </c:pt>
                <c:pt idx="47">
                  <c:v>38042.701388888891</c:v>
                </c:pt>
                <c:pt idx="48">
                  <c:v>38274.729166666664</c:v>
                </c:pt>
                <c:pt idx="49">
                  <c:v>38294.506249999999</c:v>
                </c:pt>
                <c:pt idx="50">
                  <c:v>38322.655555555553</c:v>
                </c:pt>
                <c:pt idx="51">
                  <c:v>38359.432638888888</c:v>
                </c:pt>
                <c:pt idx="52">
                  <c:v>38385.541666666664</c:v>
                </c:pt>
                <c:pt idx="53">
                  <c:v>38414.638888888891</c:v>
                </c:pt>
                <c:pt idx="54">
                  <c:v>38566.61041666667</c:v>
                </c:pt>
                <c:pt idx="55">
                  <c:v>38566.644444444442</c:v>
                </c:pt>
                <c:pt idx="56">
                  <c:v>38596.465277777781</c:v>
                </c:pt>
                <c:pt idx="57">
                  <c:v>38630.661111111112</c:v>
                </c:pt>
                <c:pt idx="58">
                  <c:v>38672.493750000001</c:v>
                </c:pt>
                <c:pt idx="59">
                  <c:v>38672.560416666667</c:v>
                </c:pt>
                <c:pt idx="60">
                  <c:v>38721.484722222223</c:v>
                </c:pt>
                <c:pt idx="61">
                  <c:v>38750.447916666664</c:v>
                </c:pt>
                <c:pt idx="62">
                  <c:v>38845.484027777777</c:v>
                </c:pt>
                <c:pt idx="63">
                  <c:v>38873.553472222222</c:v>
                </c:pt>
                <c:pt idx="64">
                  <c:v>39009.371527777781</c:v>
                </c:pt>
                <c:pt idx="65">
                  <c:v>39493.368750000001</c:v>
                </c:pt>
                <c:pt idx="66">
                  <c:v>39609.631944444445</c:v>
                </c:pt>
                <c:pt idx="67">
                  <c:v>39630.702777777777</c:v>
                </c:pt>
                <c:pt idx="68">
                  <c:v>39664.599305555559</c:v>
                </c:pt>
                <c:pt idx="69">
                  <c:v>39737.509722222225</c:v>
                </c:pt>
                <c:pt idx="70">
                  <c:v>39765.551736111112</c:v>
                </c:pt>
                <c:pt idx="71">
                  <c:v>39826.478819444441</c:v>
                </c:pt>
                <c:pt idx="72">
                  <c:v>39840.432291666664</c:v>
                </c:pt>
                <c:pt idx="73">
                  <c:v>39853.392361111109</c:v>
                </c:pt>
                <c:pt idx="74">
                  <c:v>39878.457638888889</c:v>
                </c:pt>
                <c:pt idx="75">
                  <c:v>40240.583333333336</c:v>
                </c:pt>
                <c:pt idx="76">
                  <c:v>40596.534722222219</c:v>
                </c:pt>
                <c:pt idx="77">
                  <c:v>40739.598958333336</c:v>
                </c:pt>
                <c:pt idx="78">
                  <c:v>40800.564236111109</c:v>
                </c:pt>
                <c:pt idx="79">
                  <c:v>41137.505208333336</c:v>
                </c:pt>
                <c:pt idx="80">
                  <c:v>41156.690972222219</c:v>
                </c:pt>
                <c:pt idx="81">
                  <c:v>41200.692708333336</c:v>
                </c:pt>
                <c:pt idx="82">
                  <c:v>41215.49722222222</c:v>
                </c:pt>
                <c:pt idx="83">
                  <c:v>41243.396527777775</c:v>
                </c:pt>
                <c:pt idx="84">
                  <c:v>41278.454861111109</c:v>
                </c:pt>
                <c:pt idx="85">
                  <c:v>41311.495486111111</c:v>
                </c:pt>
                <c:pt idx="86">
                  <c:v>41353.557291666664</c:v>
                </c:pt>
                <c:pt idx="87">
                  <c:v>42765.487500000003</c:v>
                </c:pt>
                <c:pt idx="88">
                  <c:v>42765.507986111108</c:v>
                </c:pt>
                <c:pt idx="89">
                  <c:v>42775.419444444444</c:v>
                </c:pt>
                <c:pt idx="90">
                  <c:v>42775.430902777778</c:v>
                </c:pt>
                <c:pt idx="91">
                  <c:v>43283.604675925926</c:v>
                </c:pt>
                <c:pt idx="92">
                  <c:v>43374.571527777778</c:v>
                </c:pt>
                <c:pt idx="93">
                  <c:v>43411.444097222222</c:v>
                </c:pt>
                <c:pt idx="94">
                  <c:v>43739.552083333336</c:v>
                </c:pt>
                <c:pt idx="95">
                  <c:v>43739.578125</c:v>
                </c:pt>
                <c:pt idx="96">
                  <c:v>43739.601736111108</c:v>
                </c:pt>
                <c:pt idx="97">
                  <c:v>43739.629166666666</c:v>
                </c:pt>
                <c:pt idx="98">
                  <c:v>43739.651041666664</c:v>
                </c:pt>
                <c:pt idx="99">
                  <c:v>43774.656944444447</c:v>
                </c:pt>
                <c:pt idx="100">
                  <c:v>43802.658333333333</c:v>
                </c:pt>
                <c:pt idx="101">
                  <c:v>43829.553124999999</c:v>
                </c:pt>
                <c:pt idx="102">
                  <c:v>44153.369791666664</c:v>
                </c:pt>
                <c:pt idx="103">
                  <c:v>44183.486458333333</c:v>
                </c:pt>
                <c:pt idx="104">
                  <c:v>44218.553124999999</c:v>
                </c:pt>
                <c:pt idx="105">
                  <c:v>44257.481944444444</c:v>
                </c:pt>
                <c:pt idx="106">
                  <c:v>33828.56527777778</c:v>
                </c:pt>
                <c:pt idx="107">
                  <c:v>33924.545138888891</c:v>
                </c:pt>
                <c:pt idx="108">
                  <c:v>33990.520833333336</c:v>
                </c:pt>
                <c:pt idx="109">
                  <c:v>34080.611111111109</c:v>
                </c:pt>
                <c:pt idx="110">
                  <c:v>34158.510416666664</c:v>
                </c:pt>
                <c:pt idx="111">
                  <c:v>34255.625</c:v>
                </c:pt>
                <c:pt idx="112">
                  <c:v>34324.434027777781</c:v>
                </c:pt>
                <c:pt idx="113">
                  <c:v>34397.604861111111</c:v>
                </c:pt>
                <c:pt idx="114">
                  <c:v>36539.541666666664</c:v>
                </c:pt>
                <c:pt idx="115">
                  <c:v>36601.71875</c:v>
                </c:pt>
                <c:pt idx="116">
                  <c:v>36678.409722222219</c:v>
                </c:pt>
                <c:pt idx="117">
                  <c:v>36942.647916666669</c:v>
                </c:pt>
                <c:pt idx="118">
                  <c:v>37202.509027777778</c:v>
                </c:pt>
                <c:pt idx="119">
                  <c:v>37259.568749999999</c:v>
                </c:pt>
                <c:pt idx="120">
                  <c:v>37839.631944444445</c:v>
                </c:pt>
                <c:pt idx="121">
                  <c:v>38253.607638888891</c:v>
                </c:pt>
                <c:pt idx="122">
                  <c:v>38596.518750000003</c:v>
                </c:pt>
                <c:pt idx="123">
                  <c:v>38804.4375</c:v>
                </c:pt>
                <c:pt idx="124">
                  <c:v>38943.506249999999</c:v>
                </c:pt>
                <c:pt idx="125">
                  <c:v>39337.749305555553</c:v>
                </c:pt>
                <c:pt idx="126">
                  <c:v>39482.48541666667</c:v>
                </c:pt>
                <c:pt idx="127">
                  <c:v>39700.520138888889</c:v>
                </c:pt>
                <c:pt idx="128">
                  <c:v>39716.438888888886</c:v>
                </c:pt>
                <c:pt idx="129">
                  <c:v>39906.406944444447</c:v>
                </c:pt>
                <c:pt idx="130">
                  <c:v>40015.771180555559</c:v>
                </c:pt>
                <c:pt idx="131">
                  <c:v>40087.380555555559</c:v>
                </c:pt>
                <c:pt idx="132">
                  <c:v>40204.53125</c:v>
                </c:pt>
                <c:pt idx="133">
                  <c:v>40366.522569444445</c:v>
                </c:pt>
                <c:pt idx="134">
                  <c:v>40434.585069444445</c:v>
                </c:pt>
                <c:pt idx="135">
                  <c:v>40470.631944444445</c:v>
                </c:pt>
                <c:pt idx="136">
                  <c:v>40519.611111111109</c:v>
                </c:pt>
                <c:pt idx="137">
                  <c:v>40644.498263888891</c:v>
                </c:pt>
                <c:pt idx="138">
                  <c:v>40679.569444444445</c:v>
                </c:pt>
                <c:pt idx="139">
                  <c:v>40707.486111111109</c:v>
                </c:pt>
                <c:pt idx="140">
                  <c:v>40767.432291666664</c:v>
                </c:pt>
                <c:pt idx="141">
                  <c:v>40863.602430555555</c:v>
                </c:pt>
                <c:pt idx="142">
                  <c:v>40996.519444444442</c:v>
                </c:pt>
                <c:pt idx="143">
                  <c:v>41100.581250000003</c:v>
                </c:pt>
                <c:pt idx="144">
                  <c:v>41116.621874999997</c:v>
                </c:pt>
                <c:pt idx="145">
                  <c:v>41206.481249999997</c:v>
                </c:pt>
                <c:pt idx="146">
                  <c:v>41375.470486111109</c:v>
                </c:pt>
                <c:pt idx="147">
                  <c:v>41375.48715277778</c:v>
                </c:pt>
                <c:pt idx="148">
                  <c:v>41396.508680555555</c:v>
                </c:pt>
                <c:pt idx="149">
                  <c:v>41442.46597222222</c:v>
                </c:pt>
                <c:pt idx="150">
                  <c:v>41450.389930555553</c:v>
                </c:pt>
                <c:pt idx="151">
                  <c:v>41474.39166666667</c:v>
                </c:pt>
                <c:pt idx="152">
                  <c:v>41520.480902777781</c:v>
                </c:pt>
                <c:pt idx="153">
                  <c:v>41694.678819444445</c:v>
                </c:pt>
                <c:pt idx="154">
                  <c:v>41723.460416666669</c:v>
                </c:pt>
                <c:pt idx="155">
                  <c:v>41913.416666666664</c:v>
                </c:pt>
                <c:pt idx="156">
                  <c:v>42018.509375000001</c:v>
                </c:pt>
                <c:pt idx="157">
                  <c:v>42355.439930555556</c:v>
                </c:pt>
                <c:pt idx="158">
                  <c:v>42375.416666666664</c:v>
                </c:pt>
                <c:pt idx="159">
                  <c:v>42648.479513888888</c:v>
                </c:pt>
                <c:pt idx="160">
                  <c:v>42719.461111111108</c:v>
                </c:pt>
                <c:pt idx="161">
                  <c:v>42747.545138888891</c:v>
                </c:pt>
                <c:pt idx="162">
                  <c:v>42793.49722222222</c:v>
                </c:pt>
                <c:pt idx="163">
                  <c:v>43139.513356481482</c:v>
                </c:pt>
                <c:pt idx="164">
                  <c:v>43185.638842592591</c:v>
                </c:pt>
                <c:pt idx="165">
                  <c:v>43221.524224537039</c:v>
                </c:pt>
                <c:pt idx="166">
                  <c:v>43249.554085648146</c:v>
                </c:pt>
                <c:pt idx="167">
                  <c:v>43312.503831018519</c:v>
                </c:pt>
                <c:pt idx="168">
                  <c:v>43347.606516203705</c:v>
                </c:pt>
                <c:pt idx="169">
                  <c:v>43447.598958333336</c:v>
                </c:pt>
                <c:pt idx="170">
                  <c:v>43495.493055555555</c:v>
                </c:pt>
                <c:pt idx="171">
                  <c:v>43531.540972222225</c:v>
                </c:pt>
                <c:pt idx="172">
                  <c:v>43745.466319444444</c:v>
                </c:pt>
                <c:pt idx="173">
                  <c:v>43745.502430555556</c:v>
                </c:pt>
                <c:pt idx="174">
                  <c:v>43745.532986111109</c:v>
                </c:pt>
                <c:pt idx="175">
                  <c:v>43745.545138888891</c:v>
                </c:pt>
                <c:pt idx="176">
                  <c:v>43859.609722222223</c:v>
                </c:pt>
                <c:pt idx="177">
                  <c:v>43929.677777777775</c:v>
                </c:pt>
                <c:pt idx="178">
                  <c:v>43957.584374999999</c:v>
                </c:pt>
                <c:pt idx="179">
                  <c:v>43994.522569444445</c:v>
                </c:pt>
                <c:pt idx="180">
                  <c:v>44018.651388888888</c:v>
                </c:pt>
                <c:pt idx="181">
                  <c:v>44055.46979166667</c:v>
                </c:pt>
                <c:pt idx="182">
                  <c:v>44075.618402777778</c:v>
                </c:pt>
                <c:pt idx="183">
                  <c:v>44089.62604166667</c:v>
                </c:pt>
                <c:pt idx="184">
                  <c:v>44111.652430555558</c:v>
                </c:pt>
                <c:pt idx="185">
                  <c:v>44286.560763888891</c:v>
                </c:pt>
                <c:pt idx="186">
                  <c:v>44307.419791666667</c:v>
                </c:pt>
                <c:pt idx="187">
                  <c:v>33773.571527777778</c:v>
                </c:pt>
                <c:pt idx="188">
                  <c:v>33794.579861111109</c:v>
                </c:pt>
                <c:pt idx="189">
                  <c:v>34122.534722222219</c:v>
                </c:pt>
                <c:pt idx="190">
                  <c:v>34347.600694444445</c:v>
                </c:pt>
                <c:pt idx="191">
                  <c:v>34773.504861111112</c:v>
                </c:pt>
                <c:pt idx="192">
                  <c:v>35209.574999999997</c:v>
                </c:pt>
                <c:pt idx="193">
                  <c:v>35296.604166666664</c:v>
                </c:pt>
                <c:pt idx="194">
                  <c:v>35451.536111111112</c:v>
                </c:pt>
                <c:pt idx="195">
                  <c:v>35471.556944444441</c:v>
                </c:pt>
                <c:pt idx="196">
                  <c:v>35858.489583333336</c:v>
                </c:pt>
                <c:pt idx="197">
                  <c:v>35863.447916666664</c:v>
                </c:pt>
                <c:pt idx="198">
                  <c:v>36165.614583333336</c:v>
                </c:pt>
                <c:pt idx="199">
                  <c:v>36196.5625</c:v>
                </c:pt>
                <c:pt idx="200">
                  <c:v>36229.4375</c:v>
                </c:pt>
                <c:pt idx="201">
                  <c:v>36831.583333333336</c:v>
                </c:pt>
                <c:pt idx="202">
                  <c:v>36987.510416666664</c:v>
                </c:pt>
                <c:pt idx="203">
                  <c:v>37020.5</c:v>
                </c:pt>
                <c:pt idx="204">
                  <c:v>37047.462500000001</c:v>
                </c:pt>
                <c:pt idx="205">
                  <c:v>38658.465277777781</c:v>
                </c:pt>
                <c:pt idx="206">
                  <c:v>38903.496527777781</c:v>
                </c:pt>
                <c:pt idx="207">
                  <c:v>38967.472222222219</c:v>
                </c:pt>
                <c:pt idx="208">
                  <c:v>39098.666666666664</c:v>
                </c:pt>
                <c:pt idx="209">
                  <c:v>39121.427083333336</c:v>
                </c:pt>
                <c:pt idx="210">
                  <c:v>39140.347222222219</c:v>
                </c:pt>
                <c:pt idx="211">
                  <c:v>39282.418055555558</c:v>
                </c:pt>
                <c:pt idx="212">
                  <c:v>39377.571527777778</c:v>
                </c:pt>
                <c:pt idx="213">
                  <c:v>39393.51666666667</c:v>
                </c:pt>
                <c:pt idx="214">
                  <c:v>39434.488888888889</c:v>
                </c:pt>
                <c:pt idx="215">
                  <c:v>39706.568749999999</c:v>
                </c:pt>
                <c:pt idx="216">
                  <c:v>40119.574305555558</c:v>
                </c:pt>
                <c:pt idx="217">
                  <c:v>40168.479166666664</c:v>
                </c:pt>
                <c:pt idx="218">
                  <c:v>40941.635416666664</c:v>
                </c:pt>
                <c:pt idx="219">
                  <c:v>40973.611111111109</c:v>
                </c:pt>
                <c:pt idx="220">
                  <c:v>41206.464583333334</c:v>
                </c:pt>
                <c:pt idx="221">
                  <c:v>41652.600694444445</c:v>
                </c:pt>
                <c:pt idx="222">
                  <c:v>41772.448611111111</c:v>
                </c:pt>
                <c:pt idx="223">
                  <c:v>41940.489236111112</c:v>
                </c:pt>
                <c:pt idx="224">
                  <c:v>41967.437847222223</c:v>
                </c:pt>
                <c:pt idx="225">
                  <c:v>42632.461805555555</c:v>
                </c:pt>
                <c:pt idx="226">
                  <c:v>43565.478819444441</c:v>
                </c:pt>
                <c:pt idx="227">
                  <c:v>43592.724999999999</c:v>
                </c:pt>
                <c:pt idx="228">
                  <c:v>43672.580208333333</c:v>
                </c:pt>
                <c:pt idx="229">
                  <c:v>43900.64166666667</c:v>
                </c:pt>
                <c:pt idx="230">
                  <c:v>38688.434027777781</c:v>
                </c:pt>
                <c:pt idx="231">
                  <c:v>44372.487500000003</c:v>
                </c:pt>
                <c:pt idx="232">
                  <c:v>42331.480555555558</c:v>
                </c:pt>
                <c:pt idx="233">
                  <c:v>41416.422222222223</c:v>
                </c:pt>
                <c:pt idx="234">
                  <c:v>42397.535416666666</c:v>
                </c:pt>
                <c:pt idx="235">
                  <c:v>36265.510416666664</c:v>
                </c:pt>
                <c:pt idx="236">
                  <c:v>35139.439583333333</c:v>
                </c:pt>
                <c:pt idx="237">
                  <c:v>35179.420138888891</c:v>
                </c:pt>
                <c:pt idx="238">
                  <c:v>34100.545138888891</c:v>
                </c:pt>
                <c:pt idx="239">
                  <c:v>35241.525694444441</c:v>
                </c:pt>
                <c:pt idx="240">
                  <c:v>43084.438946759263</c:v>
                </c:pt>
                <c:pt idx="241">
                  <c:v>34724.569444444445</c:v>
                </c:pt>
                <c:pt idx="242">
                  <c:v>42048.59375</c:v>
                </c:pt>
                <c:pt idx="243">
                  <c:v>36438.645833333336</c:v>
                </c:pt>
                <c:pt idx="244">
                  <c:v>41820.486111111109</c:v>
                </c:pt>
                <c:pt idx="245">
                  <c:v>42831.429861111108</c:v>
                </c:pt>
                <c:pt idx="246">
                  <c:v>37706.555555555555</c:v>
                </c:pt>
                <c:pt idx="247">
                  <c:v>40049.680555555555</c:v>
                </c:pt>
                <c:pt idx="248">
                  <c:v>34192.614583333336</c:v>
                </c:pt>
                <c:pt idx="249">
                  <c:v>38233.635416666664</c:v>
                </c:pt>
                <c:pt idx="250">
                  <c:v>42586.40729166667</c:v>
                </c:pt>
                <c:pt idx="251">
                  <c:v>34687.621527777781</c:v>
                </c:pt>
                <c:pt idx="252">
                  <c:v>35506.580555555556</c:v>
                </c:pt>
                <c:pt idx="253">
                  <c:v>36768.541666666664</c:v>
                </c:pt>
                <c:pt idx="254">
                  <c:v>41404.436111111114</c:v>
                </c:pt>
                <c:pt idx="255">
                  <c:v>42426.635416666664</c:v>
                </c:pt>
                <c:pt idx="256">
                  <c:v>35377.59375</c:v>
                </c:pt>
                <c:pt idx="257">
                  <c:v>36136.607638888891</c:v>
                </c:pt>
                <c:pt idx="258">
                  <c:v>39539.395138888889</c:v>
                </c:pt>
                <c:pt idx="259">
                  <c:v>39056.67083333333</c:v>
                </c:pt>
                <c:pt idx="260">
                  <c:v>35111.524305555555</c:v>
                </c:pt>
                <c:pt idx="261">
                  <c:v>41498.487500000003</c:v>
                </c:pt>
                <c:pt idx="262">
                  <c:v>33851.622916666667</c:v>
                </c:pt>
                <c:pt idx="263">
                  <c:v>35272.440972222219</c:v>
                </c:pt>
                <c:pt idx="264">
                  <c:v>42468.519097222219</c:v>
                </c:pt>
                <c:pt idx="265">
                  <c:v>44447.48333333333</c:v>
                </c:pt>
                <c:pt idx="266">
                  <c:v>41625.423611111109</c:v>
                </c:pt>
                <c:pt idx="267">
                  <c:v>38174.472222222219</c:v>
                </c:pt>
                <c:pt idx="268">
                  <c:v>42992.78020833333</c:v>
                </c:pt>
                <c:pt idx="269">
                  <c:v>43700.759722222225</c:v>
                </c:pt>
                <c:pt idx="270">
                  <c:v>35076.418749999997</c:v>
                </c:pt>
                <c:pt idx="271">
                  <c:v>41848.520833333336</c:v>
                </c:pt>
                <c:pt idx="272">
                  <c:v>39577.582638888889</c:v>
                </c:pt>
                <c:pt idx="273">
                  <c:v>33785.614583333336</c:v>
                </c:pt>
                <c:pt idx="274">
                  <c:v>44385.419791666667</c:v>
                </c:pt>
                <c:pt idx="275">
                  <c:v>35810.597222222219</c:v>
                </c:pt>
                <c:pt idx="276">
                  <c:v>34648.586805555555</c:v>
                </c:pt>
                <c:pt idx="277">
                  <c:v>42922.431597222225</c:v>
                </c:pt>
                <c:pt idx="278">
                  <c:v>35415.597222222219</c:v>
                </c:pt>
                <c:pt idx="279">
                  <c:v>39162.620833333334</c:v>
                </c:pt>
                <c:pt idx="280">
                  <c:v>43628.347569444442</c:v>
                </c:pt>
                <c:pt idx="281">
                  <c:v>34985.527777777781</c:v>
                </c:pt>
                <c:pt idx="282">
                  <c:v>39078.423611111109</c:v>
                </c:pt>
                <c:pt idx="283">
                  <c:v>35830.371527777781</c:v>
                </c:pt>
                <c:pt idx="284">
                  <c:v>36103.572916666664</c:v>
                </c:pt>
                <c:pt idx="285">
                  <c:v>39591.443055555559</c:v>
                </c:pt>
                <c:pt idx="286">
                  <c:v>36355.625</c:v>
                </c:pt>
              </c:numCache>
            </c:numRef>
          </c:xVal>
          <c:yVal>
            <c:numRef>
              <c:f>[1]SpecificGage!$H$4:$H$290</c:f>
              <c:numCache>
                <c:formatCode>General</c:formatCode>
                <c:ptCount val="287"/>
                <c:pt idx="0">
                  <c:v>0.17</c:v>
                </c:pt>
                <c:pt idx="1">
                  <c:v>0.2</c:v>
                </c:pt>
                <c:pt idx="2">
                  <c:v>0.23</c:v>
                </c:pt>
                <c:pt idx="3">
                  <c:v>0.23</c:v>
                </c:pt>
                <c:pt idx="4">
                  <c:v>0.3</c:v>
                </c:pt>
                <c:pt idx="5">
                  <c:v>0.34</c:v>
                </c:pt>
                <c:pt idx="6">
                  <c:v>0.34</c:v>
                </c:pt>
                <c:pt idx="7">
                  <c:v>0.34</c:v>
                </c:pt>
                <c:pt idx="8">
                  <c:v>0.35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0.37</c:v>
                </c:pt>
                <c:pt idx="13">
                  <c:v>0.37</c:v>
                </c:pt>
                <c:pt idx="14">
                  <c:v>0.38</c:v>
                </c:pt>
                <c:pt idx="15">
                  <c:v>0.39</c:v>
                </c:pt>
                <c:pt idx="16">
                  <c:v>0.4</c:v>
                </c:pt>
                <c:pt idx="17">
                  <c:v>0.41</c:v>
                </c:pt>
                <c:pt idx="18">
                  <c:v>0.41</c:v>
                </c:pt>
                <c:pt idx="19">
                  <c:v>0.41</c:v>
                </c:pt>
                <c:pt idx="20">
                  <c:v>0.42</c:v>
                </c:pt>
                <c:pt idx="21">
                  <c:v>0.42</c:v>
                </c:pt>
                <c:pt idx="22">
                  <c:v>0.43</c:v>
                </c:pt>
                <c:pt idx="23">
                  <c:v>0.43</c:v>
                </c:pt>
                <c:pt idx="24">
                  <c:v>0.43</c:v>
                </c:pt>
                <c:pt idx="25">
                  <c:v>0.43</c:v>
                </c:pt>
                <c:pt idx="26">
                  <c:v>0.44</c:v>
                </c:pt>
                <c:pt idx="27">
                  <c:v>0.45</c:v>
                </c:pt>
                <c:pt idx="28">
                  <c:v>0.45</c:v>
                </c:pt>
                <c:pt idx="29">
                  <c:v>0.46</c:v>
                </c:pt>
                <c:pt idx="30">
                  <c:v>0.47</c:v>
                </c:pt>
                <c:pt idx="31">
                  <c:v>0.48</c:v>
                </c:pt>
                <c:pt idx="32">
                  <c:v>0.48</c:v>
                </c:pt>
                <c:pt idx="33">
                  <c:v>0.48</c:v>
                </c:pt>
                <c:pt idx="34">
                  <c:v>0.48</c:v>
                </c:pt>
                <c:pt idx="35">
                  <c:v>0.48</c:v>
                </c:pt>
                <c:pt idx="36">
                  <c:v>0.49</c:v>
                </c:pt>
                <c:pt idx="37">
                  <c:v>0.49</c:v>
                </c:pt>
                <c:pt idx="38">
                  <c:v>0.49</c:v>
                </c:pt>
                <c:pt idx="39">
                  <c:v>0.52</c:v>
                </c:pt>
                <c:pt idx="40">
                  <c:v>0.52</c:v>
                </c:pt>
                <c:pt idx="41">
                  <c:v>0.54</c:v>
                </c:pt>
                <c:pt idx="42">
                  <c:v>0.54</c:v>
                </c:pt>
                <c:pt idx="43">
                  <c:v>0.54</c:v>
                </c:pt>
                <c:pt idx="44">
                  <c:v>0.55000000000000004</c:v>
                </c:pt>
                <c:pt idx="45">
                  <c:v>0.56000000000000005</c:v>
                </c:pt>
                <c:pt idx="46">
                  <c:v>0.56000000000000005</c:v>
                </c:pt>
                <c:pt idx="47">
                  <c:v>0.56000000000000005</c:v>
                </c:pt>
                <c:pt idx="48">
                  <c:v>0.56999999999999995</c:v>
                </c:pt>
                <c:pt idx="49">
                  <c:v>0.56999999999999995</c:v>
                </c:pt>
                <c:pt idx="50">
                  <c:v>0.56999999999999995</c:v>
                </c:pt>
                <c:pt idx="51">
                  <c:v>0.57999999999999996</c:v>
                </c:pt>
                <c:pt idx="52">
                  <c:v>0.59</c:v>
                </c:pt>
                <c:pt idx="53">
                  <c:v>0.59</c:v>
                </c:pt>
                <c:pt idx="54">
                  <c:v>0.59</c:v>
                </c:pt>
                <c:pt idx="55">
                  <c:v>0.62</c:v>
                </c:pt>
                <c:pt idx="56">
                  <c:v>0.62</c:v>
                </c:pt>
                <c:pt idx="57">
                  <c:v>0.63</c:v>
                </c:pt>
                <c:pt idx="58">
                  <c:v>0.65</c:v>
                </c:pt>
                <c:pt idx="59">
                  <c:v>0.65</c:v>
                </c:pt>
                <c:pt idx="60">
                  <c:v>0.65</c:v>
                </c:pt>
                <c:pt idx="61">
                  <c:v>0.66</c:v>
                </c:pt>
                <c:pt idx="62">
                  <c:v>0.66</c:v>
                </c:pt>
                <c:pt idx="63">
                  <c:v>0.68</c:v>
                </c:pt>
                <c:pt idx="64">
                  <c:v>0.68</c:v>
                </c:pt>
                <c:pt idx="65">
                  <c:v>0.69</c:v>
                </c:pt>
                <c:pt idx="66">
                  <c:v>0.7</c:v>
                </c:pt>
                <c:pt idx="67">
                  <c:v>0.7</c:v>
                </c:pt>
                <c:pt idx="68">
                  <c:v>0.71</c:v>
                </c:pt>
                <c:pt idx="69">
                  <c:v>0.72</c:v>
                </c:pt>
                <c:pt idx="70">
                  <c:v>0.72</c:v>
                </c:pt>
                <c:pt idx="71">
                  <c:v>0.72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0.74</c:v>
                </c:pt>
                <c:pt idx="76">
                  <c:v>0.74</c:v>
                </c:pt>
                <c:pt idx="77">
                  <c:v>0.75</c:v>
                </c:pt>
                <c:pt idx="78">
                  <c:v>0.75</c:v>
                </c:pt>
                <c:pt idx="79">
                  <c:v>0.78</c:v>
                </c:pt>
                <c:pt idx="80">
                  <c:v>0.78</c:v>
                </c:pt>
                <c:pt idx="81">
                  <c:v>0.81</c:v>
                </c:pt>
                <c:pt idx="82">
                  <c:v>0.82</c:v>
                </c:pt>
                <c:pt idx="83">
                  <c:v>0.82</c:v>
                </c:pt>
                <c:pt idx="84">
                  <c:v>0.83</c:v>
                </c:pt>
                <c:pt idx="85">
                  <c:v>0.84</c:v>
                </c:pt>
                <c:pt idx="86">
                  <c:v>0.85</c:v>
                </c:pt>
                <c:pt idx="87">
                  <c:v>0.85</c:v>
                </c:pt>
                <c:pt idx="88">
                  <c:v>0.86</c:v>
                </c:pt>
                <c:pt idx="89">
                  <c:v>0.87</c:v>
                </c:pt>
                <c:pt idx="90">
                  <c:v>0.88</c:v>
                </c:pt>
                <c:pt idx="91">
                  <c:v>0.88</c:v>
                </c:pt>
                <c:pt idx="92">
                  <c:v>0.88</c:v>
                </c:pt>
                <c:pt idx="93">
                  <c:v>0.91</c:v>
                </c:pt>
                <c:pt idx="94">
                  <c:v>0.92</c:v>
                </c:pt>
                <c:pt idx="95">
                  <c:v>0.92</c:v>
                </c:pt>
                <c:pt idx="96">
                  <c:v>0.92</c:v>
                </c:pt>
                <c:pt idx="97">
                  <c:v>0.92</c:v>
                </c:pt>
                <c:pt idx="98">
                  <c:v>0.93</c:v>
                </c:pt>
                <c:pt idx="99">
                  <c:v>0.94</c:v>
                </c:pt>
                <c:pt idx="100">
                  <c:v>0.95</c:v>
                </c:pt>
                <c:pt idx="101">
                  <c:v>0.96</c:v>
                </c:pt>
                <c:pt idx="102">
                  <c:v>0.96</c:v>
                </c:pt>
                <c:pt idx="103">
                  <c:v>0.98</c:v>
                </c:pt>
                <c:pt idx="104">
                  <c:v>0.98</c:v>
                </c:pt>
                <c:pt idx="105">
                  <c:v>1</c:v>
                </c:pt>
                <c:pt idx="106">
                  <c:v>1.01</c:v>
                </c:pt>
                <c:pt idx="107">
                  <c:v>1.03</c:v>
                </c:pt>
                <c:pt idx="108">
                  <c:v>1.04</c:v>
                </c:pt>
                <c:pt idx="109">
                  <c:v>1.04</c:v>
                </c:pt>
                <c:pt idx="110">
                  <c:v>1.04</c:v>
                </c:pt>
                <c:pt idx="111">
                  <c:v>1.04</c:v>
                </c:pt>
                <c:pt idx="112">
                  <c:v>1.05</c:v>
                </c:pt>
                <c:pt idx="113">
                  <c:v>1.05</c:v>
                </c:pt>
                <c:pt idx="114">
                  <c:v>1.05</c:v>
                </c:pt>
                <c:pt idx="115">
                  <c:v>1.05</c:v>
                </c:pt>
                <c:pt idx="116">
                  <c:v>1.06</c:v>
                </c:pt>
                <c:pt idx="117">
                  <c:v>1.07</c:v>
                </c:pt>
                <c:pt idx="118">
                  <c:v>1.07</c:v>
                </c:pt>
                <c:pt idx="119">
                  <c:v>1.1000000000000001</c:v>
                </c:pt>
                <c:pt idx="120">
                  <c:v>1.1000000000000001</c:v>
                </c:pt>
                <c:pt idx="121">
                  <c:v>1.1100000000000001</c:v>
                </c:pt>
                <c:pt idx="122">
                  <c:v>1.1200000000000001</c:v>
                </c:pt>
                <c:pt idx="123">
                  <c:v>1.1200000000000001</c:v>
                </c:pt>
                <c:pt idx="124">
                  <c:v>1.1299999999999999</c:v>
                </c:pt>
                <c:pt idx="125">
                  <c:v>1.18</c:v>
                </c:pt>
                <c:pt idx="126">
                  <c:v>1.18</c:v>
                </c:pt>
                <c:pt idx="127">
                  <c:v>1.18</c:v>
                </c:pt>
                <c:pt idx="128">
                  <c:v>1.18</c:v>
                </c:pt>
                <c:pt idx="129">
                  <c:v>1.21</c:v>
                </c:pt>
                <c:pt idx="130">
                  <c:v>1.24</c:v>
                </c:pt>
                <c:pt idx="131">
                  <c:v>1.24</c:v>
                </c:pt>
                <c:pt idx="132">
                  <c:v>1.24</c:v>
                </c:pt>
                <c:pt idx="133">
                  <c:v>1.25</c:v>
                </c:pt>
                <c:pt idx="134">
                  <c:v>1.25</c:v>
                </c:pt>
                <c:pt idx="135">
                  <c:v>1.27</c:v>
                </c:pt>
                <c:pt idx="136">
                  <c:v>1.29</c:v>
                </c:pt>
                <c:pt idx="137">
                  <c:v>1.3</c:v>
                </c:pt>
                <c:pt idx="138">
                  <c:v>1.3</c:v>
                </c:pt>
                <c:pt idx="139">
                  <c:v>1.3</c:v>
                </c:pt>
                <c:pt idx="140">
                  <c:v>1.31</c:v>
                </c:pt>
                <c:pt idx="141">
                  <c:v>1.33</c:v>
                </c:pt>
                <c:pt idx="142">
                  <c:v>1.33</c:v>
                </c:pt>
                <c:pt idx="143">
                  <c:v>1.33</c:v>
                </c:pt>
                <c:pt idx="144">
                  <c:v>1.34</c:v>
                </c:pt>
                <c:pt idx="145">
                  <c:v>1.35</c:v>
                </c:pt>
                <c:pt idx="146">
                  <c:v>1.35</c:v>
                </c:pt>
                <c:pt idx="147">
                  <c:v>1.36</c:v>
                </c:pt>
                <c:pt idx="148">
                  <c:v>1.36</c:v>
                </c:pt>
                <c:pt idx="149">
                  <c:v>1.38</c:v>
                </c:pt>
                <c:pt idx="150">
                  <c:v>1.38</c:v>
                </c:pt>
                <c:pt idx="151">
                  <c:v>1.39</c:v>
                </c:pt>
                <c:pt idx="152">
                  <c:v>1.41</c:v>
                </c:pt>
                <c:pt idx="153">
                  <c:v>1.42</c:v>
                </c:pt>
                <c:pt idx="154">
                  <c:v>1.42</c:v>
                </c:pt>
                <c:pt idx="155">
                  <c:v>1.46</c:v>
                </c:pt>
                <c:pt idx="156">
                  <c:v>1.47</c:v>
                </c:pt>
                <c:pt idx="157">
                  <c:v>1.48</c:v>
                </c:pt>
                <c:pt idx="158">
                  <c:v>1.49</c:v>
                </c:pt>
                <c:pt idx="159">
                  <c:v>1.5</c:v>
                </c:pt>
                <c:pt idx="160">
                  <c:v>1.59</c:v>
                </c:pt>
                <c:pt idx="161">
                  <c:v>1.6</c:v>
                </c:pt>
                <c:pt idx="162">
                  <c:v>1.64</c:v>
                </c:pt>
                <c:pt idx="163">
                  <c:v>1.65</c:v>
                </c:pt>
                <c:pt idx="164">
                  <c:v>1.65</c:v>
                </c:pt>
                <c:pt idx="165">
                  <c:v>1.66</c:v>
                </c:pt>
                <c:pt idx="166">
                  <c:v>1.7</c:v>
                </c:pt>
                <c:pt idx="167">
                  <c:v>1.78</c:v>
                </c:pt>
                <c:pt idx="168">
                  <c:v>1.78</c:v>
                </c:pt>
                <c:pt idx="169">
                  <c:v>1.79</c:v>
                </c:pt>
                <c:pt idx="170">
                  <c:v>1.8</c:v>
                </c:pt>
                <c:pt idx="171">
                  <c:v>1.81</c:v>
                </c:pt>
                <c:pt idx="172">
                  <c:v>1.82</c:v>
                </c:pt>
                <c:pt idx="173">
                  <c:v>1.83</c:v>
                </c:pt>
                <c:pt idx="174">
                  <c:v>1.83</c:v>
                </c:pt>
                <c:pt idx="175">
                  <c:v>1.84</c:v>
                </c:pt>
                <c:pt idx="176">
                  <c:v>1.84</c:v>
                </c:pt>
                <c:pt idx="177">
                  <c:v>1.86</c:v>
                </c:pt>
                <c:pt idx="178">
                  <c:v>1.9</c:v>
                </c:pt>
                <c:pt idx="179">
                  <c:v>1.9</c:v>
                </c:pt>
                <c:pt idx="180">
                  <c:v>1.96</c:v>
                </c:pt>
                <c:pt idx="181">
                  <c:v>1.96</c:v>
                </c:pt>
                <c:pt idx="182">
                  <c:v>1.96</c:v>
                </c:pt>
                <c:pt idx="183">
                  <c:v>1.97</c:v>
                </c:pt>
                <c:pt idx="184">
                  <c:v>1.97</c:v>
                </c:pt>
                <c:pt idx="185">
                  <c:v>1.97</c:v>
                </c:pt>
                <c:pt idx="186">
                  <c:v>1.97</c:v>
                </c:pt>
                <c:pt idx="187">
                  <c:v>2.02</c:v>
                </c:pt>
                <c:pt idx="188">
                  <c:v>2.04</c:v>
                </c:pt>
                <c:pt idx="189">
                  <c:v>2.0499999999999998</c:v>
                </c:pt>
                <c:pt idx="190">
                  <c:v>2.06</c:v>
                </c:pt>
                <c:pt idx="191">
                  <c:v>2.08</c:v>
                </c:pt>
                <c:pt idx="192">
                  <c:v>2.09</c:v>
                </c:pt>
                <c:pt idx="193">
                  <c:v>2.1</c:v>
                </c:pt>
                <c:pt idx="194">
                  <c:v>2.11</c:v>
                </c:pt>
                <c:pt idx="195">
                  <c:v>2.11</c:v>
                </c:pt>
                <c:pt idx="196">
                  <c:v>2.13</c:v>
                </c:pt>
                <c:pt idx="197">
                  <c:v>2.14</c:v>
                </c:pt>
                <c:pt idx="198">
                  <c:v>2.16</c:v>
                </c:pt>
                <c:pt idx="199">
                  <c:v>2.16</c:v>
                </c:pt>
                <c:pt idx="200">
                  <c:v>2.2200000000000002</c:v>
                </c:pt>
                <c:pt idx="201">
                  <c:v>2.2799999999999998</c:v>
                </c:pt>
                <c:pt idx="202">
                  <c:v>2.29</c:v>
                </c:pt>
                <c:pt idx="203">
                  <c:v>2.2999999999999998</c:v>
                </c:pt>
                <c:pt idx="204">
                  <c:v>2.2999999999999998</c:v>
                </c:pt>
                <c:pt idx="205">
                  <c:v>2.3199999999999998</c:v>
                </c:pt>
                <c:pt idx="206">
                  <c:v>2.44</c:v>
                </c:pt>
                <c:pt idx="207">
                  <c:v>2.4500000000000002</c:v>
                </c:pt>
                <c:pt idx="208">
                  <c:v>2.46</c:v>
                </c:pt>
                <c:pt idx="209">
                  <c:v>2.5</c:v>
                </c:pt>
                <c:pt idx="210">
                  <c:v>2.5299999999999998</c:v>
                </c:pt>
                <c:pt idx="211">
                  <c:v>2.5499999999999998</c:v>
                </c:pt>
                <c:pt idx="212">
                  <c:v>2.62</c:v>
                </c:pt>
                <c:pt idx="213">
                  <c:v>2.66</c:v>
                </c:pt>
                <c:pt idx="214">
                  <c:v>2.69</c:v>
                </c:pt>
                <c:pt idx="215">
                  <c:v>2.75</c:v>
                </c:pt>
                <c:pt idx="216">
                  <c:v>2.76</c:v>
                </c:pt>
                <c:pt idx="217">
                  <c:v>2.78</c:v>
                </c:pt>
                <c:pt idx="218">
                  <c:v>2.79</c:v>
                </c:pt>
                <c:pt idx="219">
                  <c:v>2.8</c:v>
                </c:pt>
                <c:pt idx="220">
                  <c:v>2.8</c:v>
                </c:pt>
                <c:pt idx="221">
                  <c:v>2.8</c:v>
                </c:pt>
                <c:pt idx="222">
                  <c:v>2.81</c:v>
                </c:pt>
                <c:pt idx="223">
                  <c:v>2.82</c:v>
                </c:pt>
                <c:pt idx="224">
                  <c:v>2.86</c:v>
                </c:pt>
                <c:pt idx="225">
                  <c:v>2.86</c:v>
                </c:pt>
                <c:pt idx="226">
                  <c:v>2.86</c:v>
                </c:pt>
                <c:pt idx="227">
                  <c:v>2.92</c:v>
                </c:pt>
                <c:pt idx="228">
                  <c:v>2.96</c:v>
                </c:pt>
                <c:pt idx="229">
                  <c:v>2.98</c:v>
                </c:pt>
                <c:pt idx="230">
                  <c:v>3.01</c:v>
                </c:pt>
                <c:pt idx="231">
                  <c:v>3.02</c:v>
                </c:pt>
                <c:pt idx="232">
                  <c:v>3.07</c:v>
                </c:pt>
                <c:pt idx="233">
                  <c:v>3.1</c:v>
                </c:pt>
                <c:pt idx="234">
                  <c:v>3.11</c:v>
                </c:pt>
                <c:pt idx="235">
                  <c:v>3.13</c:v>
                </c:pt>
                <c:pt idx="236">
                  <c:v>3.14</c:v>
                </c:pt>
                <c:pt idx="237">
                  <c:v>3.19</c:v>
                </c:pt>
                <c:pt idx="238">
                  <c:v>3.2</c:v>
                </c:pt>
                <c:pt idx="239">
                  <c:v>3.2</c:v>
                </c:pt>
                <c:pt idx="240">
                  <c:v>3.2</c:v>
                </c:pt>
                <c:pt idx="241">
                  <c:v>3.21</c:v>
                </c:pt>
                <c:pt idx="242">
                  <c:v>3.23</c:v>
                </c:pt>
                <c:pt idx="243">
                  <c:v>3.28</c:v>
                </c:pt>
                <c:pt idx="244">
                  <c:v>3.34</c:v>
                </c:pt>
                <c:pt idx="245">
                  <c:v>3.34</c:v>
                </c:pt>
                <c:pt idx="246">
                  <c:v>3.38</c:v>
                </c:pt>
                <c:pt idx="247">
                  <c:v>3.38</c:v>
                </c:pt>
                <c:pt idx="248">
                  <c:v>3.4</c:v>
                </c:pt>
                <c:pt idx="249">
                  <c:v>3.43</c:v>
                </c:pt>
                <c:pt idx="250">
                  <c:v>3.47</c:v>
                </c:pt>
                <c:pt idx="251">
                  <c:v>3.49</c:v>
                </c:pt>
                <c:pt idx="252">
                  <c:v>3.57</c:v>
                </c:pt>
                <c:pt idx="253">
                  <c:v>3.58</c:v>
                </c:pt>
                <c:pt idx="254">
                  <c:v>3.62</c:v>
                </c:pt>
                <c:pt idx="255">
                  <c:v>3.71</c:v>
                </c:pt>
                <c:pt idx="256">
                  <c:v>3.72</c:v>
                </c:pt>
                <c:pt idx="257">
                  <c:v>3.8</c:v>
                </c:pt>
                <c:pt idx="258">
                  <c:v>3.81</c:v>
                </c:pt>
                <c:pt idx="259">
                  <c:v>3.82</c:v>
                </c:pt>
                <c:pt idx="260">
                  <c:v>3.83</c:v>
                </c:pt>
                <c:pt idx="261">
                  <c:v>3.87</c:v>
                </c:pt>
                <c:pt idx="262">
                  <c:v>3.88</c:v>
                </c:pt>
                <c:pt idx="263">
                  <c:v>4</c:v>
                </c:pt>
                <c:pt idx="264">
                  <c:v>4.0199999999999996</c:v>
                </c:pt>
                <c:pt idx="265">
                  <c:v>4.08</c:v>
                </c:pt>
                <c:pt idx="266">
                  <c:v>4.0999999999999996</c:v>
                </c:pt>
                <c:pt idx="267">
                  <c:v>4.24</c:v>
                </c:pt>
                <c:pt idx="268">
                  <c:v>4.28</c:v>
                </c:pt>
                <c:pt idx="269">
                  <c:v>4.29</c:v>
                </c:pt>
                <c:pt idx="270">
                  <c:v>4.32</c:v>
                </c:pt>
                <c:pt idx="271">
                  <c:v>4.41</c:v>
                </c:pt>
                <c:pt idx="272">
                  <c:v>4.4400000000000004</c:v>
                </c:pt>
                <c:pt idx="273">
                  <c:v>4.46</c:v>
                </c:pt>
                <c:pt idx="274">
                  <c:v>4.54</c:v>
                </c:pt>
                <c:pt idx="275">
                  <c:v>4.6100000000000003</c:v>
                </c:pt>
                <c:pt idx="276">
                  <c:v>4.63</c:v>
                </c:pt>
                <c:pt idx="277">
                  <c:v>4.63</c:v>
                </c:pt>
                <c:pt idx="278">
                  <c:v>4.6500000000000004</c:v>
                </c:pt>
                <c:pt idx="279">
                  <c:v>4.68</c:v>
                </c:pt>
                <c:pt idx="280">
                  <c:v>4.68</c:v>
                </c:pt>
                <c:pt idx="281">
                  <c:v>4.78</c:v>
                </c:pt>
                <c:pt idx="282">
                  <c:v>4.8600000000000003</c:v>
                </c:pt>
                <c:pt idx="283">
                  <c:v>4.87</c:v>
                </c:pt>
                <c:pt idx="284">
                  <c:v>4.8899999999999997</c:v>
                </c:pt>
                <c:pt idx="285">
                  <c:v>4.92</c:v>
                </c:pt>
                <c:pt idx="286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79-4607-B461-0B743BF2C1EC}"/>
            </c:ext>
          </c:extLst>
        </c:ser>
        <c:ser>
          <c:idx val="0"/>
          <c:order val="8"/>
          <c:tx>
            <c:v>[0, 1] cfs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[1]SpecificGage!$A$4:$A$109</c:f>
              <c:numCache>
                <c:formatCode>General</c:formatCode>
                <c:ptCount val="106"/>
                <c:pt idx="0">
                  <c:v>33805.612500000003</c:v>
                </c:pt>
                <c:pt idx="1">
                  <c:v>33837.652777777781</c:v>
                </c:pt>
                <c:pt idx="2">
                  <c:v>33863.611111111109</c:v>
                </c:pt>
                <c:pt idx="3">
                  <c:v>33875.574999999997</c:v>
                </c:pt>
                <c:pt idx="4">
                  <c:v>33891.553472222222</c:v>
                </c:pt>
                <c:pt idx="5">
                  <c:v>33905.534722222219</c:v>
                </c:pt>
                <c:pt idx="6">
                  <c:v>33954.53125</c:v>
                </c:pt>
                <c:pt idx="7">
                  <c:v>34033.635416666664</c:v>
                </c:pt>
                <c:pt idx="8">
                  <c:v>34052.541666666664</c:v>
                </c:pt>
                <c:pt idx="9">
                  <c:v>34170.642361111109</c:v>
                </c:pt>
                <c:pt idx="10">
                  <c:v>34207.652777777781</c:v>
                </c:pt>
                <c:pt idx="11">
                  <c:v>34227.486111111109</c:v>
                </c:pt>
                <c:pt idx="12">
                  <c:v>36466.447916666664</c:v>
                </c:pt>
                <c:pt idx="13">
                  <c:v>36564.520833333336</c:v>
                </c:pt>
                <c:pt idx="14">
                  <c:v>36713.416666666664</c:v>
                </c:pt>
                <c:pt idx="15">
                  <c:v>36740.607638888891</c:v>
                </c:pt>
                <c:pt idx="16">
                  <c:v>36747.565972222219</c:v>
                </c:pt>
                <c:pt idx="17">
                  <c:v>36795.458333333336</c:v>
                </c:pt>
                <c:pt idx="18">
                  <c:v>36865.597222222219</c:v>
                </c:pt>
                <c:pt idx="19">
                  <c:v>36895.493055555555</c:v>
                </c:pt>
                <c:pt idx="20">
                  <c:v>36952.5625</c:v>
                </c:pt>
                <c:pt idx="21">
                  <c:v>37084.652777777781</c:v>
                </c:pt>
                <c:pt idx="22">
                  <c:v>37110.672222222223</c:v>
                </c:pt>
                <c:pt idx="23">
                  <c:v>37140.632638888892</c:v>
                </c:pt>
                <c:pt idx="24">
                  <c:v>37166.484027777777</c:v>
                </c:pt>
                <c:pt idx="25">
                  <c:v>37239.563194444447</c:v>
                </c:pt>
                <c:pt idx="26">
                  <c:v>37307.595138888886</c:v>
                </c:pt>
                <c:pt idx="27">
                  <c:v>37322.695138888892</c:v>
                </c:pt>
                <c:pt idx="28">
                  <c:v>37343.661805555559</c:v>
                </c:pt>
                <c:pt idx="29">
                  <c:v>37369.621527777781</c:v>
                </c:pt>
                <c:pt idx="30">
                  <c:v>37389.570138888892</c:v>
                </c:pt>
                <c:pt idx="31">
                  <c:v>37412.470138888886</c:v>
                </c:pt>
                <c:pt idx="32">
                  <c:v>37438.588194444441</c:v>
                </c:pt>
                <c:pt idx="33">
                  <c:v>37448.642361111109</c:v>
                </c:pt>
                <c:pt idx="34">
                  <c:v>37468.558333333334</c:v>
                </c:pt>
                <c:pt idx="35">
                  <c:v>37505.554861111108</c:v>
                </c:pt>
                <c:pt idx="36">
                  <c:v>37515.525694444441</c:v>
                </c:pt>
                <c:pt idx="37">
                  <c:v>37538.614583333336</c:v>
                </c:pt>
                <c:pt idx="38">
                  <c:v>37579.618055555555</c:v>
                </c:pt>
                <c:pt idx="39">
                  <c:v>37607.527777777781</c:v>
                </c:pt>
                <c:pt idx="40">
                  <c:v>37664.621527777781</c:v>
                </c:pt>
                <c:pt idx="41">
                  <c:v>37811.604166666664</c:v>
                </c:pt>
                <c:pt idx="42">
                  <c:v>37851.697916666664</c:v>
                </c:pt>
                <c:pt idx="43">
                  <c:v>37880.670138888891</c:v>
                </c:pt>
                <c:pt idx="44">
                  <c:v>37897.611111111109</c:v>
                </c:pt>
                <c:pt idx="45">
                  <c:v>37957.666666666664</c:v>
                </c:pt>
                <c:pt idx="46">
                  <c:v>37958.520833333336</c:v>
                </c:pt>
                <c:pt idx="47">
                  <c:v>38042.701388888891</c:v>
                </c:pt>
                <c:pt idx="48">
                  <c:v>38274.729166666664</c:v>
                </c:pt>
                <c:pt idx="49">
                  <c:v>38294.506249999999</c:v>
                </c:pt>
                <c:pt idx="50">
                  <c:v>38322.655555555553</c:v>
                </c:pt>
                <c:pt idx="51">
                  <c:v>38359.432638888888</c:v>
                </c:pt>
                <c:pt idx="52">
                  <c:v>38385.541666666664</c:v>
                </c:pt>
                <c:pt idx="53">
                  <c:v>38414.638888888891</c:v>
                </c:pt>
                <c:pt idx="54">
                  <c:v>38566.61041666667</c:v>
                </c:pt>
                <c:pt idx="55">
                  <c:v>38566.644444444442</c:v>
                </c:pt>
                <c:pt idx="56">
                  <c:v>38596.465277777781</c:v>
                </c:pt>
                <c:pt idx="57">
                  <c:v>38630.661111111112</c:v>
                </c:pt>
                <c:pt idx="58">
                  <c:v>38672.493750000001</c:v>
                </c:pt>
                <c:pt idx="59">
                  <c:v>38672.560416666667</c:v>
                </c:pt>
                <c:pt idx="60">
                  <c:v>38721.484722222223</c:v>
                </c:pt>
                <c:pt idx="61">
                  <c:v>38750.447916666664</c:v>
                </c:pt>
                <c:pt idx="62">
                  <c:v>38845.484027777777</c:v>
                </c:pt>
                <c:pt idx="63">
                  <c:v>38873.553472222222</c:v>
                </c:pt>
                <c:pt idx="64">
                  <c:v>39009.371527777781</c:v>
                </c:pt>
                <c:pt idx="65">
                  <c:v>39493.368750000001</c:v>
                </c:pt>
                <c:pt idx="66">
                  <c:v>39609.631944444445</c:v>
                </c:pt>
                <c:pt idx="67">
                  <c:v>39630.702777777777</c:v>
                </c:pt>
                <c:pt idx="68">
                  <c:v>39664.599305555559</c:v>
                </c:pt>
                <c:pt idx="69">
                  <c:v>39737.509722222225</c:v>
                </c:pt>
                <c:pt idx="70">
                  <c:v>39765.551736111112</c:v>
                </c:pt>
                <c:pt idx="71">
                  <c:v>39826.478819444441</c:v>
                </c:pt>
                <c:pt idx="72">
                  <c:v>39840.432291666664</c:v>
                </c:pt>
                <c:pt idx="73">
                  <c:v>39853.392361111109</c:v>
                </c:pt>
                <c:pt idx="74">
                  <c:v>39878.457638888889</c:v>
                </c:pt>
                <c:pt idx="75">
                  <c:v>40240.583333333336</c:v>
                </c:pt>
                <c:pt idx="76">
                  <c:v>40596.534722222219</c:v>
                </c:pt>
                <c:pt idx="77">
                  <c:v>40739.598958333336</c:v>
                </c:pt>
                <c:pt idx="78">
                  <c:v>40800.564236111109</c:v>
                </c:pt>
                <c:pt idx="79">
                  <c:v>41137.505208333336</c:v>
                </c:pt>
                <c:pt idx="80">
                  <c:v>41156.690972222219</c:v>
                </c:pt>
                <c:pt idx="81">
                  <c:v>41200.692708333336</c:v>
                </c:pt>
                <c:pt idx="82">
                  <c:v>41215.49722222222</c:v>
                </c:pt>
                <c:pt idx="83">
                  <c:v>41243.396527777775</c:v>
                </c:pt>
                <c:pt idx="84">
                  <c:v>41278.454861111109</c:v>
                </c:pt>
                <c:pt idx="85">
                  <c:v>41311.495486111111</c:v>
                </c:pt>
                <c:pt idx="86">
                  <c:v>41353.557291666664</c:v>
                </c:pt>
                <c:pt idx="87">
                  <c:v>42765.487500000003</c:v>
                </c:pt>
                <c:pt idx="88">
                  <c:v>42765.507986111108</c:v>
                </c:pt>
                <c:pt idx="89">
                  <c:v>42775.419444444444</c:v>
                </c:pt>
                <c:pt idx="90">
                  <c:v>42775.430902777778</c:v>
                </c:pt>
                <c:pt idx="91">
                  <c:v>43283.604675925926</c:v>
                </c:pt>
                <c:pt idx="92">
                  <c:v>43374.571527777778</c:v>
                </c:pt>
                <c:pt idx="93">
                  <c:v>43411.444097222222</c:v>
                </c:pt>
                <c:pt idx="94">
                  <c:v>43739.552083333336</c:v>
                </c:pt>
                <c:pt idx="95">
                  <c:v>43739.578125</c:v>
                </c:pt>
                <c:pt idx="96">
                  <c:v>43739.601736111108</c:v>
                </c:pt>
                <c:pt idx="97">
                  <c:v>43739.629166666666</c:v>
                </c:pt>
                <c:pt idx="98">
                  <c:v>43739.651041666664</c:v>
                </c:pt>
                <c:pt idx="99">
                  <c:v>43774.656944444447</c:v>
                </c:pt>
                <c:pt idx="100">
                  <c:v>43802.658333333333</c:v>
                </c:pt>
                <c:pt idx="101">
                  <c:v>43829.553124999999</c:v>
                </c:pt>
                <c:pt idx="102">
                  <c:v>44153.369791666664</c:v>
                </c:pt>
                <c:pt idx="103">
                  <c:v>44183.486458333333</c:v>
                </c:pt>
                <c:pt idx="104">
                  <c:v>44218.553124999999</c:v>
                </c:pt>
                <c:pt idx="105">
                  <c:v>44257.481944444444</c:v>
                </c:pt>
              </c:numCache>
              <c:extLst xmlns:c15="http://schemas.microsoft.com/office/drawing/2012/chart"/>
            </c:numRef>
          </c:xVal>
          <c:yVal>
            <c:numRef>
              <c:f>[1]SpecificGage!$H$4:$H$109</c:f>
              <c:numCache>
                <c:formatCode>General</c:formatCode>
                <c:ptCount val="106"/>
                <c:pt idx="0">
                  <c:v>0.17</c:v>
                </c:pt>
                <c:pt idx="1">
                  <c:v>0.2</c:v>
                </c:pt>
                <c:pt idx="2">
                  <c:v>0.23</c:v>
                </c:pt>
                <c:pt idx="3">
                  <c:v>0.23</c:v>
                </c:pt>
                <c:pt idx="4">
                  <c:v>0.3</c:v>
                </c:pt>
                <c:pt idx="5">
                  <c:v>0.34</c:v>
                </c:pt>
                <c:pt idx="6">
                  <c:v>0.34</c:v>
                </c:pt>
                <c:pt idx="7">
                  <c:v>0.34</c:v>
                </c:pt>
                <c:pt idx="8">
                  <c:v>0.35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0.37</c:v>
                </c:pt>
                <c:pt idx="13">
                  <c:v>0.37</c:v>
                </c:pt>
                <c:pt idx="14">
                  <c:v>0.38</c:v>
                </c:pt>
                <c:pt idx="15">
                  <c:v>0.39</c:v>
                </c:pt>
                <c:pt idx="16">
                  <c:v>0.4</c:v>
                </c:pt>
                <c:pt idx="17">
                  <c:v>0.41</c:v>
                </c:pt>
                <c:pt idx="18">
                  <c:v>0.41</c:v>
                </c:pt>
                <c:pt idx="19">
                  <c:v>0.41</c:v>
                </c:pt>
                <c:pt idx="20">
                  <c:v>0.42</c:v>
                </c:pt>
                <c:pt idx="21">
                  <c:v>0.42</c:v>
                </c:pt>
                <c:pt idx="22">
                  <c:v>0.43</c:v>
                </c:pt>
                <c:pt idx="23">
                  <c:v>0.43</c:v>
                </c:pt>
                <c:pt idx="24">
                  <c:v>0.43</c:v>
                </c:pt>
                <c:pt idx="25">
                  <c:v>0.43</c:v>
                </c:pt>
                <c:pt idx="26">
                  <c:v>0.44</c:v>
                </c:pt>
                <c:pt idx="27">
                  <c:v>0.45</c:v>
                </c:pt>
                <c:pt idx="28">
                  <c:v>0.45</c:v>
                </c:pt>
                <c:pt idx="29">
                  <c:v>0.46</c:v>
                </c:pt>
                <c:pt idx="30">
                  <c:v>0.47</c:v>
                </c:pt>
                <c:pt idx="31">
                  <c:v>0.48</c:v>
                </c:pt>
                <c:pt idx="32">
                  <c:v>0.48</c:v>
                </c:pt>
                <c:pt idx="33">
                  <c:v>0.48</c:v>
                </c:pt>
                <c:pt idx="34">
                  <c:v>0.48</c:v>
                </c:pt>
                <c:pt idx="35">
                  <c:v>0.48</c:v>
                </c:pt>
                <c:pt idx="36">
                  <c:v>0.49</c:v>
                </c:pt>
                <c:pt idx="37">
                  <c:v>0.49</c:v>
                </c:pt>
                <c:pt idx="38">
                  <c:v>0.49</c:v>
                </c:pt>
                <c:pt idx="39">
                  <c:v>0.52</c:v>
                </c:pt>
                <c:pt idx="40">
                  <c:v>0.52</c:v>
                </c:pt>
                <c:pt idx="41">
                  <c:v>0.54</c:v>
                </c:pt>
                <c:pt idx="42">
                  <c:v>0.54</c:v>
                </c:pt>
                <c:pt idx="43">
                  <c:v>0.54</c:v>
                </c:pt>
                <c:pt idx="44">
                  <c:v>0.55000000000000004</c:v>
                </c:pt>
                <c:pt idx="45">
                  <c:v>0.56000000000000005</c:v>
                </c:pt>
                <c:pt idx="46">
                  <c:v>0.56000000000000005</c:v>
                </c:pt>
                <c:pt idx="47">
                  <c:v>0.56000000000000005</c:v>
                </c:pt>
                <c:pt idx="48">
                  <c:v>0.56999999999999995</c:v>
                </c:pt>
                <c:pt idx="49">
                  <c:v>0.56999999999999995</c:v>
                </c:pt>
                <c:pt idx="50">
                  <c:v>0.56999999999999995</c:v>
                </c:pt>
                <c:pt idx="51">
                  <c:v>0.57999999999999996</c:v>
                </c:pt>
                <c:pt idx="52">
                  <c:v>0.59</c:v>
                </c:pt>
                <c:pt idx="53">
                  <c:v>0.59</c:v>
                </c:pt>
                <c:pt idx="54">
                  <c:v>0.59</c:v>
                </c:pt>
                <c:pt idx="55">
                  <c:v>0.62</c:v>
                </c:pt>
                <c:pt idx="56">
                  <c:v>0.62</c:v>
                </c:pt>
                <c:pt idx="57">
                  <c:v>0.63</c:v>
                </c:pt>
                <c:pt idx="58">
                  <c:v>0.65</c:v>
                </c:pt>
                <c:pt idx="59">
                  <c:v>0.65</c:v>
                </c:pt>
                <c:pt idx="60">
                  <c:v>0.65</c:v>
                </c:pt>
                <c:pt idx="61">
                  <c:v>0.66</c:v>
                </c:pt>
                <c:pt idx="62">
                  <c:v>0.66</c:v>
                </c:pt>
                <c:pt idx="63">
                  <c:v>0.68</c:v>
                </c:pt>
                <c:pt idx="64">
                  <c:v>0.68</c:v>
                </c:pt>
                <c:pt idx="65">
                  <c:v>0.69</c:v>
                </c:pt>
                <c:pt idx="66">
                  <c:v>0.7</c:v>
                </c:pt>
                <c:pt idx="67">
                  <c:v>0.7</c:v>
                </c:pt>
                <c:pt idx="68">
                  <c:v>0.71</c:v>
                </c:pt>
                <c:pt idx="69">
                  <c:v>0.72</c:v>
                </c:pt>
                <c:pt idx="70">
                  <c:v>0.72</c:v>
                </c:pt>
                <c:pt idx="71">
                  <c:v>0.72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0.74</c:v>
                </c:pt>
                <c:pt idx="76">
                  <c:v>0.74</c:v>
                </c:pt>
                <c:pt idx="77">
                  <c:v>0.75</c:v>
                </c:pt>
                <c:pt idx="78">
                  <c:v>0.75</c:v>
                </c:pt>
                <c:pt idx="79">
                  <c:v>0.78</c:v>
                </c:pt>
                <c:pt idx="80">
                  <c:v>0.78</c:v>
                </c:pt>
                <c:pt idx="81">
                  <c:v>0.81</c:v>
                </c:pt>
                <c:pt idx="82">
                  <c:v>0.82</c:v>
                </c:pt>
                <c:pt idx="83">
                  <c:v>0.82</c:v>
                </c:pt>
                <c:pt idx="84">
                  <c:v>0.83</c:v>
                </c:pt>
                <c:pt idx="85">
                  <c:v>0.84</c:v>
                </c:pt>
                <c:pt idx="86">
                  <c:v>0.85</c:v>
                </c:pt>
                <c:pt idx="87">
                  <c:v>0.85</c:v>
                </c:pt>
                <c:pt idx="88">
                  <c:v>0.86</c:v>
                </c:pt>
                <c:pt idx="89">
                  <c:v>0.87</c:v>
                </c:pt>
                <c:pt idx="90">
                  <c:v>0.88</c:v>
                </c:pt>
                <c:pt idx="91">
                  <c:v>0.88</c:v>
                </c:pt>
                <c:pt idx="92">
                  <c:v>0.88</c:v>
                </c:pt>
                <c:pt idx="93">
                  <c:v>0.91</c:v>
                </c:pt>
                <c:pt idx="94">
                  <c:v>0.92</c:v>
                </c:pt>
                <c:pt idx="95">
                  <c:v>0.92</c:v>
                </c:pt>
                <c:pt idx="96">
                  <c:v>0.92</c:v>
                </c:pt>
                <c:pt idx="97">
                  <c:v>0.92</c:v>
                </c:pt>
                <c:pt idx="98">
                  <c:v>0.93</c:v>
                </c:pt>
                <c:pt idx="99">
                  <c:v>0.94</c:v>
                </c:pt>
                <c:pt idx="100">
                  <c:v>0.95</c:v>
                </c:pt>
                <c:pt idx="101">
                  <c:v>0.96</c:v>
                </c:pt>
                <c:pt idx="102">
                  <c:v>0.96</c:v>
                </c:pt>
                <c:pt idx="103">
                  <c:v>0.98</c:v>
                </c:pt>
                <c:pt idx="104">
                  <c:v>0.98</c:v>
                </c:pt>
                <c:pt idx="105">
                  <c:v>1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2979-4607-B461-0B743BF2C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1599"/>
        <c:axId val="2103184255"/>
        <c:extLst/>
      </c:scatterChart>
      <c:valAx>
        <c:axId val="153351599"/>
        <c:scaling>
          <c:orientation val="minMax"/>
          <c:max val="44550"/>
          <c:min val="33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3184255"/>
        <c:crosses val="autoZero"/>
        <c:crossBetween val="midCat"/>
        <c:majorUnit val="730"/>
      </c:valAx>
      <c:valAx>
        <c:axId val="210318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Gage</a:t>
                </a:r>
                <a:r>
                  <a:rPr lang="en-US" baseline="0"/>
                  <a:t> Height (ft)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51599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545496568956797E-2"/>
          <c:y val="5.425601334010513E-2"/>
          <c:w val="0.9109881679130718"/>
          <c:h val="0.85610172307041787"/>
        </c:manualLayout>
      </c:layout>
      <c:scatterChart>
        <c:scatterStyle val="lineMarker"/>
        <c:varyColors val="0"/>
        <c:ser>
          <c:idx val="0"/>
          <c:order val="0"/>
          <c:tx>
            <c:v>StreamStats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PierScour!$B$3:$F$3</c:f>
              <c:numCache>
                <c:formatCode>General</c:formatCode>
                <c:ptCount val="5"/>
                <c:pt idx="0">
                  <c:v>0.2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10</c:v>
                </c:pt>
              </c:numCache>
            </c:numRef>
          </c:xVal>
          <c:yVal>
            <c:numRef>
              <c:f>PierScour!$B$15:$F$15</c:f>
              <c:numCache>
                <c:formatCode>0.00</c:formatCode>
                <c:ptCount val="5"/>
                <c:pt idx="0">
                  <c:v>3.7643679921831024</c:v>
                </c:pt>
                <c:pt idx="1">
                  <c:v>3.6267910879296354</c:v>
                </c:pt>
                <c:pt idx="2">
                  <c:v>3.5984732071445911</c:v>
                </c:pt>
                <c:pt idx="3">
                  <c:v>3.545763991246039</c:v>
                </c:pt>
                <c:pt idx="4">
                  <c:v>3.0339372971538134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F4-4294-8560-FA9D96100085}"/>
            </c:ext>
          </c:extLst>
        </c:ser>
        <c:ser>
          <c:idx val="1"/>
          <c:order val="1"/>
          <c:tx>
            <c:v>Constant Clark 2-hr Storm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PierScour!$G$3:$J$3</c:f>
              <c:numCache>
                <c:formatCode>General</c:formatCode>
                <c:ptCount val="4"/>
                <c:pt idx="0">
                  <c:v>0.01</c:v>
                </c:pt>
                <c:pt idx="1">
                  <c:v>0.1</c:v>
                </c:pt>
                <c:pt idx="2">
                  <c:v>1</c:v>
                </c:pt>
                <c:pt idx="3">
                  <c:v>10</c:v>
                </c:pt>
              </c:numCache>
            </c:numRef>
          </c:xVal>
          <c:yVal>
            <c:numRef>
              <c:f>PierScour!$G$15:$J$15</c:f>
              <c:numCache>
                <c:formatCode>0.00</c:formatCode>
                <c:ptCount val="4"/>
                <c:pt idx="0">
                  <c:v>3.4273842686430069</c:v>
                </c:pt>
                <c:pt idx="1">
                  <c:v>2.89076795916518</c:v>
                </c:pt>
                <c:pt idx="2">
                  <c:v>2.7737563107106156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F4-4294-8560-FA9D96100085}"/>
            </c:ext>
          </c:extLst>
        </c:ser>
        <c:ser>
          <c:idx val="2"/>
          <c:order val="2"/>
          <c:tx>
            <c:v>Constant Clark 48-hr Storm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PierScour!$K$3:$N$3</c:f>
              <c:numCache>
                <c:formatCode>General</c:formatCode>
                <c:ptCount val="4"/>
                <c:pt idx="0">
                  <c:v>0.01</c:v>
                </c:pt>
                <c:pt idx="1">
                  <c:v>0.1</c:v>
                </c:pt>
                <c:pt idx="2">
                  <c:v>1</c:v>
                </c:pt>
                <c:pt idx="3">
                  <c:v>10</c:v>
                </c:pt>
              </c:numCache>
            </c:numRef>
          </c:xVal>
          <c:yVal>
            <c:numRef>
              <c:f>PierScour!$K$15:$N$15</c:f>
              <c:numCache>
                <c:formatCode>0.00</c:formatCode>
                <c:ptCount val="4"/>
                <c:pt idx="0">
                  <c:v>3.3406847745640369</c:v>
                </c:pt>
                <c:pt idx="1">
                  <c:v>3.2783455402570714</c:v>
                </c:pt>
                <c:pt idx="2">
                  <c:v>2.7605475573255007</c:v>
                </c:pt>
                <c:pt idx="3">
                  <c:v>2.1352698962665815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1F4-4294-8560-FA9D96100085}"/>
            </c:ext>
          </c:extLst>
        </c:ser>
        <c:ser>
          <c:idx val="3"/>
          <c:order val="3"/>
          <c:tx>
            <c:v>Variable Clark 2-hr Storm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PierScour!$O$3:$Q$3</c:f>
              <c:numCache>
                <c:formatCode>General</c:formatCode>
                <c:ptCount val="3"/>
                <c:pt idx="0">
                  <c:v>1</c:v>
                </c:pt>
                <c:pt idx="1">
                  <c:v>0.1</c:v>
                </c:pt>
                <c:pt idx="2">
                  <c:v>0.01</c:v>
                </c:pt>
              </c:numCache>
            </c:numRef>
          </c:xVal>
          <c:yVal>
            <c:numRef>
              <c:f>PierScour!$O$15:$Q$15</c:f>
              <c:numCache>
                <c:formatCode>0.00</c:formatCode>
                <c:ptCount val="3"/>
                <c:pt idx="0">
                  <c:v>2.6946494986830629</c:v>
                </c:pt>
                <c:pt idx="1">
                  <c:v>3.1752187864151655</c:v>
                </c:pt>
                <c:pt idx="2">
                  <c:v>3.4557414992565656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3C-42FD-8360-0398E7A26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341903"/>
        <c:axId val="177361039"/>
      </c:scatterChart>
      <c:valAx>
        <c:axId val="177341903"/>
        <c:scaling>
          <c:logBase val="10"/>
          <c:orientation val="minMax"/>
          <c:min val="1.0000000000000002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AEP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61039"/>
        <c:crossesAt val="2"/>
        <c:crossBetween val="midCat"/>
      </c:valAx>
      <c:valAx>
        <c:axId val="177361039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Pier Scour Depth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41903"/>
        <c:crossesAt val="1.0000000000000003E-4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3377077865266871E-2"/>
          <c:y val="6.9770614610673659E-2"/>
          <c:w val="0.27705027256208353"/>
          <c:h val="0.1384552712160979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34754751236954E-2"/>
          <c:y val="4.0126419826566194E-2"/>
          <c:w val="0.91429399696160041"/>
          <c:h val="0.87022652841942327"/>
        </c:manualLayout>
      </c:layout>
      <c:scatterChart>
        <c:scatterStyle val="lineMarker"/>
        <c:varyColors val="0"/>
        <c:ser>
          <c:idx val="0"/>
          <c:order val="0"/>
          <c:tx>
            <c:v>StreamStats: Clear-water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ContractionScour!$B$3:$F$3</c:f>
              <c:numCache>
                <c:formatCode>General</c:formatCode>
                <c:ptCount val="5"/>
                <c:pt idx="0">
                  <c:v>0.2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10</c:v>
                </c:pt>
              </c:numCache>
            </c:numRef>
          </c:xVal>
          <c:yVal>
            <c:numRef>
              <c:f>ContractionScour!$B$21:$F$21</c:f>
              <c:numCache>
                <c:formatCode>0.00</c:formatCode>
                <c:ptCount val="5"/>
                <c:pt idx="0">
                  <c:v>3.1374767978168361</c:v>
                </c:pt>
                <c:pt idx="1">
                  <c:v>2.5878481859252016</c:v>
                </c:pt>
                <c:pt idx="2">
                  <c:v>2.2889433798020784</c:v>
                </c:pt>
                <c:pt idx="3">
                  <c:v>1.9861248711762076</c:v>
                </c:pt>
                <c:pt idx="4">
                  <c:v>1.4264197958165121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4E-45B2-9BE8-F59C3DD48AF3}"/>
            </c:ext>
          </c:extLst>
        </c:ser>
        <c:ser>
          <c:idx val="1"/>
          <c:order val="1"/>
          <c:tx>
            <c:v>Constant Clark 2-hr: Clear-water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ContractionScour!$G$3:$I$3</c:f>
              <c:numCache>
                <c:formatCode>General</c:formatCode>
                <c:ptCount val="3"/>
                <c:pt idx="0">
                  <c:v>0.01</c:v>
                </c:pt>
                <c:pt idx="1">
                  <c:v>0.1</c:v>
                </c:pt>
                <c:pt idx="2">
                  <c:v>1</c:v>
                </c:pt>
              </c:numCache>
            </c:numRef>
          </c:xVal>
          <c:yVal>
            <c:numRef>
              <c:f>ContractionScour!$G$21:$I$21</c:f>
              <c:numCache>
                <c:formatCode>0.00</c:formatCode>
                <c:ptCount val="3"/>
                <c:pt idx="0">
                  <c:v>5.7134886706101131</c:v>
                </c:pt>
                <c:pt idx="1">
                  <c:v>3.5276166020588069</c:v>
                </c:pt>
                <c:pt idx="2">
                  <c:v>1.9321547510479622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4E-45B2-9BE8-F59C3DD48AF3}"/>
            </c:ext>
          </c:extLst>
        </c:ser>
        <c:ser>
          <c:idx val="2"/>
          <c:order val="2"/>
          <c:tx>
            <c:v>Constant Clark 48-hr: Clear-water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ContractionScour!$J$3:$L$3</c:f>
              <c:numCache>
                <c:formatCode>General</c:formatCode>
                <c:ptCount val="3"/>
                <c:pt idx="0">
                  <c:v>0.01</c:v>
                </c:pt>
                <c:pt idx="1">
                  <c:v>0.1</c:v>
                </c:pt>
                <c:pt idx="2">
                  <c:v>1</c:v>
                </c:pt>
              </c:numCache>
            </c:numRef>
          </c:xVal>
          <c:yVal>
            <c:numRef>
              <c:f>ContractionScour!$J$21:$L$21</c:f>
              <c:numCache>
                <c:formatCode>0.00</c:formatCode>
                <c:ptCount val="3"/>
                <c:pt idx="0">
                  <c:v>3.6277524065437059</c:v>
                </c:pt>
                <c:pt idx="1">
                  <c:v>1.4729824007208918</c:v>
                </c:pt>
                <c:pt idx="2">
                  <c:v>1.2524251118263272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E4E-45B2-9BE8-F59C3DD48AF3}"/>
            </c:ext>
          </c:extLst>
        </c:ser>
        <c:ser>
          <c:idx val="3"/>
          <c:order val="3"/>
          <c:tx>
            <c:v>StreamStats: Live-bed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ContractionScour!$B$3:$F$3</c:f>
              <c:numCache>
                <c:formatCode>General</c:formatCode>
                <c:ptCount val="5"/>
                <c:pt idx="0">
                  <c:v>0.2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10</c:v>
                </c:pt>
              </c:numCache>
            </c:numRef>
          </c:xVal>
          <c:yVal>
            <c:numRef>
              <c:f>ContractionScour!$B$32:$F$32</c:f>
              <c:numCache>
                <c:formatCode>0.00</c:formatCode>
                <c:ptCount val="5"/>
                <c:pt idx="0">
                  <c:v>0.74292119393044009</c:v>
                </c:pt>
                <c:pt idx="1">
                  <c:v>0.38624384711388715</c:v>
                </c:pt>
                <c:pt idx="2">
                  <c:v>0.31088207600311502</c:v>
                </c:pt>
                <c:pt idx="3">
                  <c:v>0.22850519984063355</c:v>
                </c:pt>
                <c:pt idx="4">
                  <c:v>0.13146388776004048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E4E-45B2-9BE8-F59C3DD48AF3}"/>
            </c:ext>
          </c:extLst>
        </c:ser>
        <c:ser>
          <c:idx val="4"/>
          <c:order val="4"/>
          <c:tx>
            <c:v>Constant Clark 2-hr: Live-bed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ContractionScour!$G$3:$I$3</c:f>
              <c:numCache>
                <c:formatCode>General</c:formatCode>
                <c:ptCount val="3"/>
                <c:pt idx="0">
                  <c:v>0.01</c:v>
                </c:pt>
                <c:pt idx="1">
                  <c:v>0.1</c:v>
                </c:pt>
                <c:pt idx="2">
                  <c:v>1</c:v>
                </c:pt>
              </c:numCache>
            </c:numRef>
          </c:xVal>
          <c:yVal>
            <c:numRef>
              <c:f>ContractionScour!$G$32:$I$32</c:f>
              <c:numCache>
                <c:formatCode>0.00</c:formatCode>
                <c:ptCount val="3"/>
                <c:pt idx="0">
                  <c:v>0.65618535205381567</c:v>
                </c:pt>
                <c:pt idx="1">
                  <c:v>0.57276482253720085</c:v>
                </c:pt>
                <c:pt idx="2">
                  <c:v>3.2156303267802722E-2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E4E-45B2-9BE8-F59C3DD48AF3}"/>
            </c:ext>
          </c:extLst>
        </c:ser>
        <c:ser>
          <c:idx val="5"/>
          <c:order val="5"/>
          <c:tx>
            <c:v>Constant Clark 48-hr: Live-bed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ContractionScour!$J$3:$L$3</c:f>
              <c:numCache>
                <c:formatCode>General</c:formatCode>
                <c:ptCount val="3"/>
                <c:pt idx="0">
                  <c:v>0.01</c:v>
                </c:pt>
                <c:pt idx="1">
                  <c:v>0.1</c:v>
                </c:pt>
                <c:pt idx="2">
                  <c:v>1</c:v>
                </c:pt>
              </c:numCache>
            </c:numRef>
          </c:xVal>
          <c:yVal>
            <c:numRef>
              <c:f>ContractionScour!$J$32:$L$32</c:f>
              <c:numCache>
                <c:formatCode>0.00</c:formatCode>
                <c:ptCount val="3"/>
                <c:pt idx="0">
                  <c:v>0.26860673485824815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E4E-45B2-9BE8-F59C3DD48AF3}"/>
            </c:ext>
          </c:extLst>
        </c:ser>
        <c:ser>
          <c:idx val="6"/>
          <c:order val="6"/>
          <c:tx>
            <c:v>Variable Clark 2-hr: Clear-water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ContractionScour!$M$3:$O$3</c:f>
              <c:numCache>
                <c:formatCode>General</c:formatCode>
                <c:ptCount val="3"/>
                <c:pt idx="0">
                  <c:v>1</c:v>
                </c:pt>
                <c:pt idx="1">
                  <c:v>0.1</c:v>
                </c:pt>
                <c:pt idx="2">
                  <c:v>0.01</c:v>
                </c:pt>
              </c:numCache>
            </c:numRef>
          </c:xVal>
          <c:yVal>
            <c:numRef>
              <c:f>ContractionScour!$M$21:$O$21</c:f>
              <c:numCache>
                <c:formatCode>0.00</c:formatCode>
                <c:ptCount val="3"/>
                <c:pt idx="0">
                  <c:v>2.2956838283210597</c:v>
                </c:pt>
                <c:pt idx="1">
                  <c:v>6.1735673557814543</c:v>
                </c:pt>
                <c:pt idx="2">
                  <c:v>6.830783689858154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A7-41F3-91D1-C5CDEBA52F90}"/>
            </c:ext>
          </c:extLst>
        </c:ser>
        <c:ser>
          <c:idx val="7"/>
          <c:order val="7"/>
          <c:tx>
            <c:v>Variable Clark 2-hr: Live-bed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ContractionScour!$M$3:$O$3</c:f>
              <c:numCache>
                <c:formatCode>General</c:formatCode>
                <c:ptCount val="3"/>
                <c:pt idx="0">
                  <c:v>1</c:v>
                </c:pt>
                <c:pt idx="1">
                  <c:v>0.1</c:v>
                </c:pt>
                <c:pt idx="2">
                  <c:v>0.01</c:v>
                </c:pt>
              </c:numCache>
            </c:numRef>
          </c:xVal>
          <c:yVal>
            <c:numRef>
              <c:f>ContractionScour!$M$32:$O$32</c:f>
              <c:numCache>
                <c:formatCode>0.00</c:formatCode>
                <c:ptCount val="3"/>
                <c:pt idx="0">
                  <c:v>9.8351412419871886E-2</c:v>
                </c:pt>
                <c:pt idx="1">
                  <c:v>0.97545927466917459</c:v>
                </c:pt>
                <c:pt idx="2">
                  <c:v>1.0602209250932115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A7-41F3-91D1-C5CDEBA52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341903"/>
        <c:axId val="177361039"/>
      </c:scatterChart>
      <c:valAx>
        <c:axId val="177341903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AEP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61039"/>
        <c:crossesAt val="0"/>
        <c:crossBetween val="midCat"/>
      </c:valAx>
      <c:valAx>
        <c:axId val="177361039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Contraction Scour Depth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41903"/>
        <c:crossesAt val="1.0000000000000003E-4"/>
        <c:crossBetween val="midCat"/>
        <c:min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3969160104986866"/>
          <c:y val="6.1455599300087496E-2"/>
          <c:w val="0.32825711689884918"/>
          <c:h val="0.3164074803149606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52ECEA5-96BA-4713-A309-154B03B74301}">
  <sheetPr/>
  <sheetViews>
    <sheetView zoomScale="8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412" cy="62827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CBB2C0-80B3-4290-B5F5-13220E9E359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6285753" y="3444687"/>
    <xdr:ext cx="5943600" cy="3657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414454-CE33-4B9A-AE2F-4AD0DB8EC7B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9644978" y="1576826"/>
    <xdr:ext cx="5943600" cy="3657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B355F4-EC92-420D-95AC-FEC35AC0B92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vita\OneDrive\Documents\CSU\Research\Data\07105490_CheyenneCk_EvansAve_Field_Measure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eldMeasurements"/>
      <sheetName val="RC_Data"/>
      <sheetName val="RC_WaterWatch"/>
      <sheetName val="RC_Metric"/>
      <sheetName val="RC_English"/>
      <sheetName val="Datum"/>
      <sheetName val="SpecificGage"/>
      <sheetName val="Plt"/>
      <sheetName val="DailyQ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>
        <row r="4">
          <cell r="A4">
            <v>33805.612500000003</v>
          </cell>
          <cell r="H4">
            <v>0.17</v>
          </cell>
        </row>
        <row r="5">
          <cell r="A5">
            <v>33837.652777777781</v>
          </cell>
          <cell r="H5">
            <v>0.2</v>
          </cell>
        </row>
        <row r="6">
          <cell r="A6">
            <v>33863.611111111109</v>
          </cell>
          <cell r="H6">
            <v>0.23</v>
          </cell>
        </row>
        <row r="7">
          <cell r="A7">
            <v>33875.574999999997</v>
          </cell>
          <cell r="H7">
            <v>0.23</v>
          </cell>
        </row>
        <row r="8">
          <cell r="A8">
            <v>33891.553472222222</v>
          </cell>
          <cell r="H8">
            <v>0.3</v>
          </cell>
        </row>
        <row r="9">
          <cell r="A9">
            <v>33905.534722222219</v>
          </cell>
          <cell r="H9">
            <v>0.34</v>
          </cell>
        </row>
        <row r="10">
          <cell r="A10">
            <v>33954.53125</v>
          </cell>
          <cell r="H10">
            <v>0.34</v>
          </cell>
        </row>
        <row r="11">
          <cell r="A11">
            <v>34033.635416666664</v>
          </cell>
          <cell r="H11">
            <v>0.34</v>
          </cell>
        </row>
        <row r="12">
          <cell r="A12">
            <v>34052.541666666664</v>
          </cell>
          <cell r="H12">
            <v>0.35</v>
          </cell>
        </row>
        <row r="13">
          <cell r="A13">
            <v>34170.642361111109</v>
          </cell>
          <cell r="H13">
            <v>0.35</v>
          </cell>
        </row>
        <row r="14">
          <cell r="A14">
            <v>34207.652777777781</v>
          </cell>
          <cell r="H14">
            <v>0.35</v>
          </cell>
        </row>
        <row r="15">
          <cell r="A15">
            <v>34227.486111111109</v>
          </cell>
          <cell r="H15">
            <v>0.35</v>
          </cell>
        </row>
        <row r="16">
          <cell r="A16">
            <v>36466.447916666664</v>
          </cell>
          <cell r="H16">
            <v>0.37</v>
          </cell>
        </row>
        <row r="17">
          <cell r="A17">
            <v>36564.520833333336</v>
          </cell>
          <cell r="H17">
            <v>0.37</v>
          </cell>
        </row>
        <row r="18">
          <cell r="A18">
            <v>36713.416666666664</v>
          </cell>
          <cell r="H18">
            <v>0.38</v>
          </cell>
        </row>
        <row r="19">
          <cell r="A19">
            <v>36740.607638888891</v>
          </cell>
          <cell r="H19">
            <v>0.39</v>
          </cell>
        </row>
        <row r="20">
          <cell r="A20">
            <v>36747.565972222219</v>
          </cell>
          <cell r="H20">
            <v>0.4</v>
          </cell>
        </row>
        <row r="21">
          <cell r="A21">
            <v>36795.458333333336</v>
          </cell>
          <cell r="H21">
            <v>0.41</v>
          </cell>
        </row>
        <row r="22">
          <cell r="A22">
            <v>36865.597222222219</v>
          </cell>
          <cell r="H22">
            <v>0.41</v>
          </cell>
        </row>
        <row r="23">
          <cell r="A23">
            <v>36895.493055555555</v>
          </cell>
          <cell r="H23">
            <v>0.41</v>
          </cell>
        </row>
        <row r="24">
          <cell r="A24">
            <v>36952.5625</v>
          </cell>
          <cell r="H24">
            <v>0.42</v>
          </cell>
        </row>
        <row r="25">
          <cell r="A25">
            <v>37084.652777777781</v>
          </cell>
          <cell r="H25">
            <v>0.42</v>
          </cell>
        </row>
        <row r="26">
          <cell r="A26">
            <v>37110.672222222223</v>
          </cell>
          <cell r="H26">
            <v>0.43</v>
          </cell>
        </row>
        <row r="27">
          <cell r="A27">
            <v>37140.632638888892</v>
          </cell>
          <cell r="H27">
            <v>0.43</v>
          </cell>
        </row>
        <row r="28">
          <cell r="A28">
            <v>37166.484027777777</v>
          </cell>
          <cell r="H28">
            <v>0.43</v>
          </cell>
        </row>
        <row r="29">
          <cell r="A29">
            <v>37239.563194444447</v>
          </cell>
          <cell r="H29">
            <v>0.43</v>
          </cell>
        </row>
        <row r="30">
          <cell r="A30">
            <v>37307.595138888886</v>
          </cell>
          <cell r="H30">
            <v>0.44</v>
          </cell>
        </row>
        <row r="31">
          <cell r="A31">
            <v>37322.695138888892</v>
          </cell>
          <cell r="H31">
            <v>0.45</v>
          </cell>
        </row>
        <row r="32">
          <cell r="A32">
            <v>37343.661805555559</v>
          </cell>
          <cell r="H32">
            <v>0.45</v>
          </cell>
        </row>
        <row r="33">
          <cell r="A33">
            <v>37369.621527777781</v>
          </cell>
          <cell r="H33">
            <v>0.46</v>
          </cell>
        </row>
        <row r="34">
          <cell r="A34">
            <v>37389.570138888892</v>
          </cell>
          <cell r="H34">
            <v>0.47</v>
          </cell>
        </row>
        <row r="35">
          <cell r="A35">
            <v>37412.470138888886</v>
          </cell>
          <cell r="H35">
            <v>0.48</v>
          </cell>
        </row>
        <row r="36">
          <cell r="A36">
            <v>37438.588194444441</v>
          </cell>
          <cell r="H36">
            <v>0.48</v>
          </cell>
        </row>
        <row r="37">
          <cell r="A37">
            <v>37448.642361111109</v>
          </cell>
          <cell r="H37">
            <v>0.48</v>
          </cell>
        </row>
        <row r="38">
          <cell r="A38">
            <v>37468.558333333334</v>
          </cell>
          <cell r="H38">
            <v>0.48</v>
          </cell>
        </row>
        <row r="39">
          <cell r="A39">
            <v>37505.554861111108</v>
          </cell>
          <cell r="H39">
            <v>0.48</v>
          </cell>
        </row>
        <row r="40">
          <cell r="A40">
            <v>37515.525694444441</v>
          </cell>
          <cell r="H40">
            <v>0.49</v>
          </cell>
        </row>
        <row r="41">
          <cell r="A41">
            <v>37538.614583333336</v>
          </cell>
          <cell r="H41">
            <v>0.49</v>
          </cell>
        </row>
        <row r="42">
          <cell r="A42">
            <v>37579.618055555555</v>
          </cell>
          <cell r="H42">
            <v>0.49</v>
          </cell>
        </row>
        <row r="43">
          <cell r="A43">
            <v>37607.527777777781</v>
          </cell>
          <cell r="H43">
            <v>0.52</v>
          </cell>
        </row>
        <row r="44">
          <cell r="A44">
            <v>37664.621527777781</v>
          </cell>
          <cell r="H44">
            <v>0.52</v>
          </cell>
        </row>
        <row r="45">
          <cell r="A45">
            <v>37811.604166666664</v>
          </cell>
          <cell r="H45">
            <v>0.54</v>
          </cell>
        </row>
        <row r="46">
          <cell r="A46">
            <v>37851.697916666664</v>
          </cell>
          <cell r="H46">
            <v>0.54</v>
          </cell>
        </row>
        <row r="47">
          <cell r="A47">
            <v>37880.670138888891</v>
          </cell>
          <cell r="H47">
            <v>0.54</v>
          </cell>
        </row>
        <row r="48">
          <cell r="A48">
            <v>37897.611111111109</v>
          </cell>
          <cell r="H48">
            <v>0.55000000000000004</v>
          </cell>
        </row>
        <row r="49">
          <cell r="A49">
            <v>37957.666666666664</v>
          </cell>
          <cell r="H49">
            <v>0.56000000000000005</v>
          </cell>
        </row>
        <row r="50">
          <cell r="A50">
            <v>37958.520833333336</v>
          </cell>
          <cell r="H50">
            <v>0.56000000000000005</v>
          </cell>
        </row>
        <row r="51">
          <cell r="A51">
            <v>38042.701388888891</v>
          </cell>
          <cell r="H51">
            <v>0.56000000000000005</v>
          </cell>
        </row>
        <row r="52">
          <cell r="A52">
            <v>38274.729166666664</v>
          </cell>
          <cell r="H52">
            <v>0.56999999999999995</v>
          </cell>
        </row>
        <row r="53">
          <cell r="A53">
            <v>38294.506249999999</v>
          </cell>
          <cell r="H53">
            <v>0.56999999999999995</v>
          </cell>
        </row>
        <row r="54">
          <cell r="A54">
            <v>38322.655555555553</v>
          </cell>
          <cell r="H54">
            <v>0.56999999999999995</v>
          </cell>
        </row>
        <row r="55">
          <cell r="A55">
            <v>38359.432638888888</v>
          </cell>
          <cell r="H55">
            <v>0.57999999999999996</v>
          </cell>
        </row>
        <row r="56">
          <cell r="A56">
            <v>38385.541666666664</v>
          </cell>
          <cell r="H56">
            <v>0.59</v>
          </cell>
        </row>
        <row r="57">
          <cell r="A57">
            <v>38414.638888888891</v>
          </cell>
          <cell r="H57">
            <v>0.59</v>
          </cell>
        </row>
        <row r="58">
          <cell r="A58">
            <v>38566.61041666667</v>
          </cell>
          <cell r="H58">
            <v>0.59</v>
          </cell>
        </row>
        <row r="59">
          <cell r="A59">
            <v>38566.644444444442</v>
          </cell>
          <cell r="H59">
            <v>0.62</v>
          </cell>
        </row>
        <row r="60">
          <cell r="A60">
            <v>38596.465277777781</v>
          </cell>
          <cell r="H60">
            <v>0.62</v>
          </cell>
        </row>
        <row r="61">
          <cell r="A61">
            <v>38630.661111111112</v>
          </cell>
          <cell r="H61">
            <v>0.63</v>
          </cell>
        </row>
        <row r="62">
          <cell r="A62">
            <v>38672.493750000001</v>
          </cell>
          <cell r="H62">
            <v>0.65</v>
          </cell>
        </row>
        <row r="63">
          <cell r="A63">
            <v>38672.560416666667</v>
          </cell>
          <cell r="H63">
            <v>0.65</v>
          </cell>
        </row>
        <row r="64">
          <cell r="A64">
            <v>38721.484722222223</v>
          </cell>
          <cell r="H64">
            <v>0.65</v>
          </cell>
        </row>
        <row r="65">
          <cell r="A65">
            <v>38750.447916666664</v>
          </cell>
          <cell r="H65">
            <v>0.66</v>
          </cell>
        </row>
        <row r="66">
          <cell r="A66">
            <v>38845.484027777777</v>
          </cell>
          <cell r="H66">
            <v>0.66</v>
          </cell>
        </row>
        <row r="67">
          <cell r="A67">
            <v>38873.553472222222</v>
          </cell>
          <cell r="H67">
            <v>0.68</v>
          </cell>
        </row>
        <row r="68">
          <cell r="A68">
            <v>39009.371527777781</v>
          </cell>
          <cell r="H68">
            <v>0.68</v>
          </cell>
        </row>
        <row r="69">
          <cell r="A69">
            <v>39493.368750000001</v>
          </cell>
          <cell r="H69">
            <v>0.69</v>
          </cell>
        </row>
        <row r="70">
          <cell r="A70">
            <v>39609.631944444445</v>
          </cell>
          <cell r="H70">
            <v>0.7</v>
          </cell>
        </row>
        <row r="71">
          <cell r="A71">
            <v>39630.702777777777</v>
          </cell>
          <cell r="H71">
            <v>0.7</v>
          </cell>
        </row>
        <row r="72">
          <cell r="A72">
            <v>39664.599305555559</v>
          </cell>
          <cell r="H72">
            <v>0.71</v>
          </cell>
        </row>
        <row r="73">
          <cell r="A73">
            <v>39737.509722222225</v>
          </cell>
          <cell r="H73">
            <v>0.72</v>
          </cell>
        </row>
        <row r="74">
          <cell r="A74">
            <v>39765.551736111112</v>
          </cell>
          <cell r="H74">
            <v>0.72</v>
          </cell>
        </row>
        <row r="75">
          <cell r="A75">
            <v>39826.478819444441</v>
          </cell>
          <cell r="H75">
            <v>0.72</v>
          </cell>
        </row>
        <row r="76">
          <cell r="A76">
            <v>39840.432291666664</v>
          </cell>
          <cell r="H76">
            <v>0.72</v>
          </cell>
        </row>
        <row r="77">
          <cell r="A77">
            <v>39853.392361111109</v>
          </cell>
          <cell r="H77">
            <v>0.73</v>
          </cell>
        </row>
        <row r="78">
          <cell r="A78">
            <v>39878.457638888889</v>
          </cell>
          <cell r="H78">
            <v>0.74</v>
          </cell>
        </row>
        <row r="79">
          <cell r="A79">
            <v>40240.583333333336</v>
          </cell>
          <cell r="H79">
            <v>0.74</v>
          </cell>
        </row>
        <row r="80">
          <cell r="A80">
            <v>40596.534722222219</v>
          </cell>
          <cell r="H80">
            <v>0.74</v>
          </cell>
        </row>
        <row r="81">
          <cell r="A81">
            <v>40739.598958333336</v>
          </cell>
          <cell r="H81">
            <v>0.75</v>
          </cell>
        </row>
        <row r="82">
          <cell r="A82">
            <v>40800.564236111109</v>
          </cell>
          <cell r="H82">
            <v>0.75</v>
          </cell>
        </row>
        <row r="83">
          <cell r="A83">
            <v>41137.505208333336</v>
          </cell>
          <cell r="H83">
            <v>0.78</v>
          </cell>
        </row>
        <row r="84">
          <cell r="A84">
            <v>41156.690972222219</v>
          </cell>
          <cell r="H84">
            <v>0.78</v>
          </cell>
        </row>
        <row r="85">
          <cell r="A85">
            <v>41200.692708333336</v>
          </cell>
          <cell r="H85">
            <v>0.81</v>
          </cell>
        </row>
        <row r="86">
          <cell r="A86">
            <v>41215.49722222222</v>
          </cell>
          <cell r="H86">
            <v>0.82</v>
          </cell>
        </row>
        <row r="87">
          <cell r="A87">
            <v>41243.396527777775</v>
          </cell>
          <cell r="H87">
            <v>0.82</v>
          </cell>
        </row>
        <row r="88">
          <cell r="A88">
            <v>41278.454861111109</v>
          </cell>
          <cell r="H88">
            <v>0.83</v>
          </cell>
        </row>
        <row r="89">
          <cell r="A89">
            <v>41311.495486111111</v>
          </cell>
          <cell r="H89">
            <v>0.84</v>
          </cell>
        </row>
        <row r="90">
          <cell r="A90">
            <v>41353.557291666664</v>
          </cell>
          <cell r="H90">
            <v>0.85</v>
          </cell>
        </row>
        <row r="91">
          <cell r="A91">
            <v>42765.487500000003</v>
          </cell>
          <cell r="H91">
            <v>0.85</v>
          </cell>
        </row>
        <row r="92">
          <cell r="A92">
            <v>42765.507986111108</v>
          </cell>
          <cell r="H92">
            <v>0.86</v>
          </cell>
        </row>
        <row r="93">
          <cell r="A93">
            <v>42775.419444444444</v>
          </cell>
          <cell r="H93">
            <v>0.87</v>
          </cell>
        </row>
        <row r="94">
          <cell r="A94">
            <v>42775.430902777778</v>
          </cell>
          <cell r="H94">
            <v>0.88</v>
          </cell>
        </row>
        <row r="95">
          <cell r="A95">
            <v>43283.604675925926</v>
          </cell>
          <cell r="H95">
            <v>0.88</v>
          </cell>
        </row>
        <row r="96">
          <cell r="A96">
            <v>43374.571527777778</v>
          </cell>
          <cell r="H96">
            <v>0.88</v>
          </cell>
        </row>
        <row r="97">
          <cell r="A97">
            <v>43411.444097222222</v>
          </cell>
          <cell r="H97">
            <v>0.91</v>
          </cell>
        </row>
        <row r="98">
          <cell r="A98">
            <v>43739.552083333336</v>
          </cell>
          <cell r="H98">
            <v>0.92</v>
          </cell>
        </row>
        <row r="99">
          <cell r="A99">
            <v>43739.578125</v>
          </cell>
          <cell r="H99">
            <v>0.92</v>
          </cell>
        </row>
        <row r="100">
          <cell r="A100">
            <v>43739.601736111108</v>
          </cell>
          <cell r="H100">
            <v>0.92</v>
          </cell>
        </row>
        <row r="101">
          <cell r="A101">
            <v>43739.629166666666</v>
          </cell>
          <cell r="H101">
            <v>0.92</v>
          </cell>
        </row>
        <row r="102">
          <cell r="A102">
            <v>43739.651041666664</v>
          </cell>
          <cell r="H102">
            <v>0.93</v>
          </cell>
        </row>
        <row r="103">
          <cell r="A103">
            <v>43774.656944444447</v>
          </cell>
          <cell r="H103">
            <v>0.94</v>
          </cell>
        </row>
        <row r="104">
          <cell r="A104">
            <v>43802.658333333333</v>
          </cell>
          <cell r="H104">
            <v>0.95</v>
          </cell>
        </row>
        <row r="105">
          <cell r="A105">
            <v>43829.553124999999</v>
          </cell>
          <cell r="H105">
            <v>0.96</v>
          </cell>
        </row>
        <row r="106">
          <cell r="A106">
            <v>44153.369791666664</v>
          </cell>
          <cell r="H106">
            <v>0.96</v>
          </cell>
        </row>
        <row r="107">
          <cell r="A107">
            <v>44183.486458333333</v>
          </cell>
          <cell r="H107">
            <v>0.98</v>
          </cell>
        </row>
        <row r="108">
          <cell r="A108">
            <v>44218.553124999999</v>
          </cell>
          <cell r="H108">
            <v>0.98</v>
          </cell>
        </row>
        <row r="109">
          <cell r="A109">
            <v>44257.481944444444</v>
          </cell>
          <cell r="H109">
            <v>1</v>
          </cell>
        </row>
        <row r="110">
          <cell r="A110">
            <v>33828.56527777778</v>
          </cell>
          <cell r="H110">
            <v>1.01</v>
          </cell>
        </row>
        <row r="111">
          <cell r="A111">
            <v>33924.545138888891</v>
          </cell>
          <cell r="H111">
            <v>1.03</v>
          </cell>
        </row>
        <row r="112">
          <cell r="A112">
            <v>33990.520833333336</v>
          </cell>
          <cell r="H112">
            <v>1.04</v>
          </cell>
        </row>
        <row r="113">
          <cell r="A113">
            <v>34080.611111111109</v>
          </cell>
          <cell r="H113">
            <v>1.04</v>
          </cell>
        </row>
        <row r="114">
          <cell r="A114">
            <v>34158.510416666664</v>
          </cell>
          <cell r="H114">
            <v>1.04</v>
          </cell>
        </row>
        <row r="115">
          <cell r="A115">
            <v>34255.625</v>
          </cell>
          <cell r="H115">
            <v>1.04</v>
          </cell>
        </row>
        <row r="116">
          <cell r="A116">
            <v>34324.434027777781</v>
          </cell>
          <cell r="H116">
            <v>1.05</v>
          </cell>
        </row>
        <row r="117">
          <cell r="A117">
            <v>34397.604861111111</v>
          </cell>
          <cell r="H117">
            <v>1.05</v>
          </cell>
        </row>
        <row r="118">
          <cell r="A118">
            <v>36539.541666666664</v>
          </cell>
          <cell r="H118">
            <v>1.05</v>
          </cell>
        </row>
        <row r="119">
          <cell r="A119">
            <v>36601.71875</v>
          </cell>
          <cell r="H119">
            <v>1.05</v>
          </cell>
        </row>
        <row r="120">
          <cell r="A120">
            <v>36678.409722222219</v>
          </cell>
          <cell r="H120">
            <v>1.06</v>
          </cell>
        </row>
        <row r="121">
          <cell r="A121">
            <v>36942.647916666669</v>
          </cell>
          <cell r="H121">
            <v>1.07</v>
          </cell>
        </row>
        <row r="122">
          <cell r="A122">
            <v>37202.509027777778</v>
          </cell>
          <cell r="H122">
            <v>1.07</v>
          </cell>
        </row>
        <row r="123">
          <cell r="A123">
            <v>37259.568749999999</v>
          </cell>
          <cell r="H123">
            <v>1.1000000000000001</v>
          </cell>
        </row>
        <row r="124">
          <cell r="A124">
            <v>37839.631944444445</v>
          </cell>
          <cell r="H124">
            <v>1.1000000000000001</v>
          </cell>
        </row>
        <row r="125">
          <cell r="A125">
            <v>38253.607638888891</v>
          </cell>
          <cell r="H125">
            <v>1.1100000000000001</v>
          </cell>
        </row>
        <row r="126">
          <cell r="A126">
            <v>38596.518750000003</v>
          </cell>
          <cell r="H126">
            <v>1.1200000000000001</v>
          </cell>
        </row>
        <row r="127">
          <cell r="A127">
            <v>38804.4375</v>
          </cell>
          <cell r="H127">
            <v>1.1200000000000001</v>
          </cell>
        </row>
        <row r="128">
          <cell r="A128">
            <v>38943.506249999999</v>
          </cell>
          <cell r="H128">
            <v>1.1299999999999999</v>
          </cell>
        </row>
        <row r="129">
          <cell r="A129">
            <v>39337.749305555553</v>
          </cell>
          <cell r="H129">
            <v>1.18</v>
          </cell>
        </row>
        <row r="130">
          <cell r="A130">
            <v>39482.48541666667</v>
          </cell>
          <cell r="H130">
            <v>1.18</v>
          </cell>
        </row>
        <row r="131">
          <cell r="A131">
            <v>39700.520138888889</v>
          </cell>
          <cell r="H131">
            <v>1.18</v>
          </cell>
        </row>
        <row r="132">
          <cell r="A132">
            <v>39716.438888888886</v>
          </cell>
          <cell r="H132">
            <v>1.18</v>
          </cell>
        </row>
        <row r="133">
          <cell r="A133">
            <v>39906.406944444447</v>
          </cell>
          <cell r="H133">
            <v>1.21</v>
          </cell>
        </row>
        <row r="134">
          <cell r="A134">
            <v>40015.771180555559</v>
          </cell>
          <cell r="H134">
            <v>1.24</v>
          </cell>
        </row>
        <row r="135">
          <cell r="A135">
            <v>40087.380555555559</v>
          </cell>
          <cell r="H135">
            <v>1.24</v>
          </cell>
        </row>
        <row r="136">
          <cell r="A136">
            <v>40204.53125</v>
          </cell>
          <cell r="H136">
            <v>1.24</v>
          </cell>
        </row>
        <row r="137">
          <cell r="A137">
            <v>40366.522569444445</v>
          </cell>
          <cell r="H137">
            <v>1.25</v>
          </cell>
        </row>
        <row r="138">
          <cell r="A138">
            <v>40434.585069444445</v>
          </cell>
          <cell r="H138">
            <v>1.25</v>
          </cell>
        </row>
        <row r="139">
          <cell r="A139">
            <v>40470.631944444445</v>
          </cell>
          <cell r="H139">
            <v>1.27</v>
          </cell>
        </row>
        <row r="140">
          <cell r="A140">
            <v>40519.611111111109</v>
          </cell>
          <cell r="H140">
            <v>1.29</v>
          </cell>
        </row>
        <row r="141">
          <cell r="A141">
            <v>40644.498263888891</v>
          </cell>
          <cell r="H141">
            <v>1.3</v>
          </cell>
        </row>
        <row r="142">
          <cell r="A142">
            <v>40679.569444444445</v>
          </cell>
          <cell r="H142">
            <v>1.3</v>
          </cell>
        </row>
        <row r="143">
          <cell r="A143">
            <v>40707.486111111109</v>
          </cell>
          <cell r="H143">
            <v>1.3</v>
          </cell>
        </row>
        <row r="144">
          <cell r="A144">
            <v>40767.432291666664</v>
          </cell>
          <cell r="H144">
            <v>1.31</v>
          </cell>
        </row>
        <row r="145">
          <cell r="A145">
            <v>40863.602430555555</v>
          </cell>
          <cell r="H145">
            <v>1.33</v>
          </cell>
        </row>
        <row r="146">
          <cell r="A146">
            <v>40996.519444444442</v>
          </cell>
          <cell r="H146">
            <v>1.33</v>
          </cell>
        </row>
        <row r="147">
          <cell r="A147">
            <v>41100.581250000003</v>
          </cell>
          <cell r="H147">
            <v>1.33</v>
          </cell>
        </row>
        <row r="148">
          <cell r="A148">
            <v>41116.621874999997</v>
          </cell>
          <cell r="H148">
            <v>1.34</v>
          </cell>
        </row>
        <row r="149">
          <cell r="A149">
            <v>41206.481249999997</v>
          </cell>
          <cell r="H149">
            <v>1.35</v>
          </cell>
        </row>
        <row r="150">
          <cell r="A150">
            <v>41375.470486111109</v>
          </cell>
          <cell r="H150">
            <v>1.35</v>
          </cell>
        </row>
        <row r="151">
          <cell r="A151">
            <v>41375.48715277778</v>
          </cell>
          <cell r="H151">
            <v>1.36</v>
          </cell>
        </row>
        <row r="152">
          <cell r="A152">
            <v>41396.508680555555</v>
          </cell>
          <cell r="H152">
            <v>1.36</v>
          </cell>
        </row>
        <row r="153">
          <cell r="A153">
            <v>41442.46597222222</v>
          </cell>
          <cell r="H153">
            <v>1.38</v>
          </cell>
        </row>
        <row r="154">
          <cell r="A154">
            <v>41450.389930555553</v>
          </cell>
          <cell r="H154">
            <v>1.38</v>
          </cell>
        </row>
        <row r="155">
          <cell r="A155">
            <v>41474.39166666667</v>
          </cell>
          <cell r="H155">
            <v>1.39</v>
          </cell>
        </row>
        <row r="156">
          <cell r="A156">
            <v>41520.480902777781</v>
          </cell>
          <cell r="H156">
            <v>1.41</v>
          </cell>
        </row>
        <row r="157">
          <cell r="A157">
            <v>41694.678819444445</v>
          </cell>
          <cell r="H157">
            <v>1.42</v>
          </cell>
        </row>
        <row r="158">
          <cell r="A158">
            <v>41723.460416666669</v>
          </cell>
          <cell r="H158">
            <v>1.42</v>
          </cell>
        </row>
        <row r="159">
          <cell r="A159">
            <v>41913.416666666664</v>
          </cell>
          <cell r="H159">
            <v>1.46</v>
          </cell>
        </row>
        <row r="160">
          <cell r="A160">
            <v>42018.509375000001</v>
          </cell>
          <cell r="H160">
            <v>1.47</v>
          </cell>
        </row>
        <row r="161">
          <cell r="A161">
            <v>42355.439930555556</v>
          </cell>
          <cell r="H161">
            <v>1.48</v>
          </cell>
        </row>
        <row r="162">
          <cell r="A162">
            <v>42375.416666666664</v>
          </cell>
          <cell r="H162">
            <v>1.49</v>
          </cell>
        </row>
        <row r="163">
          <cell r="A163">
            <v>42648.479513888888</v>
          </cell>
          <cell r="H163">
            <v>1.5</v>
          </cell>
        </row>
        <row r="164">
          <cell r="A164">
            <v>42719.461111111108</v>
          </cell>
          <cell r="H164">
            <v>1.59</v>
          </cell>
        </row>
        <row r="165">
          <cell r="A165">
            <v>42747.545138888891</v>
          </cell>
          <cell r="H165">
            <v>1.6</v>
          </cell>
        </row>
        <row r="166">
          <cell r="A166">
            <v>42793.49722222222</v>
          </cell>
          <cell r="H166">
            <v>1.64</v>
          </cell>
        </row>
        <row r="167">
          <cell r="A167">
            <v>43139.513356481482</v>
          </cell>
          <cell r="H167">
            <v>1.65</v>
          </cell>
        </row>
        <row r="168">
          <cell r="A168">
            <v>43185.638842592591</v>
          </cell>
          <cell r="H168">
            <v>1.65</v>
          </cell>
        </row>
        <row r="169">
          <cell r="A169">
            <v>43221.524224537039</v>
          </cell>
          <cell r="H169">
            <v>1.66</v>
          </cell>
        </row>
        <row r="170">
          <cell r="A170">
            <v>43249.554085648146</v>
          </cell>
          <cell r="H170">
            <v>1.7</v>
          </cell>
        </row>
        <row r="171">
          <cell r="A171">
            <v>43312.503831018519</v>
          </cell>
          <cell r="H171">
            <v>1.78</v>
          </cell>
        </row>
        <row r="172">
          <cell r="A172">
            <v>43347.606516203705</v>
          </cell>
          <cell r="H172">
            <v>1.78</v>
          </cell>
        </row>
        <row r="173">
          <cell r="A173">
            <v>43447.598958333336</v>
          </cell>
          <cell r="H173">
            <v>1.79</v>
          </cell>
        </row>
        <row r="174">
          <cell r="A174">
            <v>43495.493055555555</v>
          </cell>
          <cell r="H174">
            <v>1.8</v>
          </cell>
        </row>
        <row r="175">
          <cell r="A175">
            <v>43531.540972222225</v>
          </cell>
          <cell r="H175">
            <v>1.81</v>
          </cell>
        </row>
        <row r="176">
          <cell r="A176">
            <v>43745.466319444444</v>
          </cell>
          <cell r="H176">
            <v>1.82</v>
          </cell>
        </row>
        <row r="177">
          <cell r="A177">
            <v>43745.502430555556</v>
          </cell>
          <cell r="H177">
            <v>1.83</v>
          </cell>
        </row>
        <row r="178">
          <cell r="A178">
            <v>43745.532986111109</v>
          </cell>
          <cell r="H178">
            <v>1.83</v>
          </cell>
        </row>
        <row r="179">
          <cell r="A179">
            <v>43745.545138888891</v>
          </cell>
          <cell r="H179">
            <v>1.84</v>
          </cell>
        </row>
        <row r="180">
          <cell r="A180">
            <v>43859.609722222223</v>
          </cell>
          <cell r="H180">
            <v>1.84</v>
          </cell>
        </row>
        <row r="181">
          <cell r="A181">
            <v>43929.677777777775</v>
          </cell>
          <cell r="H181">
            <v>1.86</v>
          </cell>
        </row>
        <row r="182">
          <cell r="A182">
            <v>43957.584374999999</v>
          </cell>
          <cell r="H182">
            <v>1.9</v>
          </cell>
        </row>
        <row r="183">
          <cell r="A183">
            <v>43994.522569444445</v>
          </cell>
          <cell r="H183">
            <v>1.9</v>
          </cell>
        </row>
        <row r="184">
          <cell r="A184">
            <v>44018.651388888888</v>
          </cell>
          <cell r="H184">
            <v>1.96</v>
          </cell>
        </row>
        <row r="185">
          <cell r="A185">
            <v>44055.46979166667</v>
          </cell>
          <cell r="H185">
            <v>1.96</v>
          </cell>
        </row>
        <row r="186">
          <cell r="A186">
            <v>44075.618402777778</v>
          </cell>
          <cell r="H186">
            <v>1.96</v>
          </cell>
        </row>
        <row r="187">
          <cell r="A187">
            <v>44089.62604166667</v>
          </cell>
          <cell r="H187">
            <v>1.97</v>
          </cell>
        </row>
        <row r="188">
          <cell r="A188">
            <v>44111.652430555558</v>
          </cell>
          <cell r="H188">
            <v>1.97</v>
          </cell>
        </row>
        <row r="189">
          <cell r="A189">
            <v>44286.560763888891</v>
          </cell>
          <cell r="H189">
            <v>1.97</v>
          </cell>
        </row>
        <row r="190">
          <cell r="A190">
            <v>44307.419791666667</v>
          </cell>
          <cell r="H190">
            <v>1.97</v>
          </cell>
        </row>
        <row r="191">
          <cell r="A191">
            <v>33773.571527777778</v>
          </cell>
          <cell r="H191">
            <v>2.02</v>
          </cell>
        </row>
        <row r="192">
          <cell r="A192">
            <v>33794.579861111109</v>
          </cell>
          <cell r="H192">
            <v>2.04</v>
          </cell>
        </row>
        <row r="193">
          <cell r="A193">
            <v>34122.534722222219</v>
          </cell>
          <cell r="H193">
            <v>2.0499999999999998</v>
          </cell>
        </row>
        <row r="194">
          <cell r="A194">
            <v>34347.600694444445</v>
          </cell>
          <cell r="H194">
            <v>2.06</v>
          </cell>
        </row>
        <row r="195">
          <cell r="A195">
            <v>34773.504861111112</v>
          </cell>
          <cell r="H195">
            <v>2.08</v>
          </cell>
        </row>
        <row r="196">
          <cell r="A196">
            <v>35209.574999999997</v>
          </cell>
          <cell r="H196">
            <v>2.09</v>
          </cell>
        </row>
        <row r="197">
          <cell r="A197">
            <v>35296.604166666664</v>
          </cell>
          <cell r="H197">
            <v>2.1</v>
          </cell>
        </row>
        <row r="198">
          <cell r="A198">
            <v>35451.536111111112</v>
          </cell>
          <cell r="H198">
            <v>2.11</v>
          </cell>
        </row>
        <row r="199">
          <cell r="A199">
            <v>35471.556944444441</v>
          </cell>
          <cell r="H199">
            <v>2.11</v>
          </cell>
        </row>
        <row r="200">
          <cell r="A200">
            <v>35858.489583333336</v>
          </cell>
          <cell r="H200">
            <v>2.13</v>
          </cell>
        </row>
        <row r="201">
          <cell r="A201">
            <v>35863.447916666664</v>
          </cell>
          <cell r="H201">
            <v>2.14</v>
          </cell>
        </row>
        <row r="202">
          <cell r="A202">
            <v>36165.614583333336</v>
          </cell>
          <cell r="H202">
            <v>2.16</v>
          </cell>
        </row>
        <row r="203">
          <cell r="A203">
            <v>36196.5625</v>
          </cell>
          <cell r="H203">
            <v>2.16</v>
          </cell>
        </row>
        <row r="204">
          <cell r="A204">
            <v>36229.4375</v>
          </cell>
          <cell r="H204">
            <v>2.2200000000000002</v>
          </cell>
        </row>
        <row r="205">
          <cell r="A205">
            <v>36831.583333333336</v>
          </cell>
          <cell r="H205">
            <v>2.2799999999999998</v>
          </cell>
        </row>
        <row r="206">
          <cell r="A206">
            <v>36987.510416666664</v>
          </cell>
          <cell r="H206">
            <v>2.29</v>
          </cell>
        </row>
        <row r="207">
          <cell r="A207">
            <v>37020.5</v>
          </cell>
          <cell r="H207">
            <v>2.2999999999999998</v>
          </cell>
        </row>
        <row r="208">
          <cell r="A208">
            <v>37047.462500000001</v>
          </cell>
          <cell r="H208">
            <v>2.2999999999999998</v>
          </cell>
        </row>
        <row r="209">
          <cell r="A209">
            <v>38658.465277777781</v>
          </cell>
          <cell r="H209">
            <v>2.3199999999999998</v>
          </cell>
        </row>
        <row r="210">
          <cell r="A210">
            <v>38903.496527777781</v>
          </cell>
          <cell r="H210">
            <v>2.44</v>
          </cell>
        </row>
        <row r="211">
          <cell r="A211">
            <v>38967.472222222219</v>
          </cell>
          <cell r="H211">
            <v>2.4500000000000002</v>
          </cell>
        </row>
        <row r="212">
          <cell r="A212">
            <v>39098.666666666664</v>
          </cell>
          <cell r="H212">
            <v>2.46</v>
          </cell>
        </row>
        <row r="213">
          <cell r="A213">
            <v>39121.427083333336</v>
          </cell>
          <cell r="H213">
            <v>2.5</v>
          </cell>
        </row>
        <row r="214">
          <cell r="A214">
            <v>39140.347222222219</v>
          </cell>
          <cell r="H214">
            <v>2.5299999999999998</v>
          </cell>
        </row>
        <row r="215">
          <cell r="A215">
            <v>39282.418055555558</v>
          </cell>
          <cell r="H215">
            <v>2.5499999999999998</v>
          </cell>
        </row>
        <row r="216">
          <cell r="A216">
            <v>39377.571527777778</v>
          </cell>
          <cell r="H216">
            <v>2.62</v>
          </cell>
        </row>
        <row r="217">
          <cell r="A217">
            <v>39393.51666666667</v>
          </cell>
          <cell r="H217">
            <v>2.66</v>
          </cell>
        </row>
        <row r="218">
          <cell r="A218">
            <v>39434.488888888889</v>
          </cell>
          <cell r="H218">
            <v>2.69</v>
          </cell>
        </row>
        <row r="219">
          <cell r="A219">
            <v>39706.568749999999</v>
          </cell>
          <cell r="H219">
            <v>2.75</v>
          </cell>
        </row>
        <row r="220">
          <cell r="A220">
            <v>40119.574305555558</v>
          </cell>
          <cell r="H220">
            <v>2.76</v>
          </cell>
        </row>
        <row r="221">
          <cell r="A221">
            <v>40168.479166666664</v>
          </cell>
          <cell r="H221">
            <v>2.78</v>
          </cell>
        </row>
        <row r="222">
          <cell r="A222">
            <v>40941.635416666664</v>
          </cell>
          <cell r="H222">
            <v>2.79</v>
          </cell>
        </row>
        <row r="223">
          <cell r="A223">
            <v>40973.611111111109</v>
          </cell>
          <cell r="H223">
            <v>2.8</v>
          </cell>
        </row>
        <row r="224">
          <cell r="A224">
            <v>41206.464583333334</v>
          </cell>
          <cell r="H224">
            <v>2.8</v>
          </cell>
        </row>
        <row r="225">
          <cell r="A225">
            <v>41652.600694444445</v>
          </cell>
          <cell r="H225">
            <v>2.8</v>
          </cell>
        </row>
        <row r="226">
          <cell r="A226">
            <v>41772.448611111111</v>
          </cell>
          <cell r="H226">
            <v>2.81</v>
          </cell>
        </row>
        <row r="227">
          <cell r="A227">
            <v>41940.489236111112</v>
          </cell>
          <cell r="H227">
            <v>2.82</v>
          </cell>
        </row>
        <row r="228">
          <cell r="A228">
            <v>41967.437847222223</v>
          </cell>
          <cell r="H228">
            <v>2.86</v>
          </cell>
        </row>
        <row r="229">
          <cell r="A229">
            <v>42632.461805555555</v>
          </cell>
          <cell r="H229">
            <v>2.86</v>
          </cell>
        </row>
        <row r="230">
          <cell r="A230">
            <v>43565.478819444441</v>
          </cell>
          <cell r="H230">
            <v>2.86</v>
          </cell>
        </row>
        <row r="231">
          <cell r="A231">
            <v>43592.724999999999</v>
          </cell>
          <cell r="H231">
            <v>2.92</v>
          </cell>
        </row>
        <row r="232">
          <cell r="A232">
            <v>43672.580208333333</v>
          </cell>
          <cell r="H232">
            <v>2.96</v>
          </cell>
        </row>
        <row r="233">
          <cell r="A233">
            <v>43900.64166666667</v>
          </cell>
          <cell r="H233">
            <v>2.98</v>
          </cell>
        </row>
        <row r="234">
          <cell r="A234">
            <v>38688.434027777781</v>
          </cell>
          <cell r="H234">
            <v>3.01</v>
          </cell>
        </row>
        <row r="235">
          <cell r="A235">
            <v>44372.487500000003</v>
          </cell>
          <cell r="H235">
            <v>3.02</v>
          </cell>
        </row>
        <row r="236">
          <cell r="A236">
            <v>42331.480555555558</v>
          </cell>
          <cell r="H236">
            <v>3.07</v>
          </cell>
        </row>
        <row r="237">
          <cell r="A237">
            <v>41416.422222222223</v>
          </cell>
          <cell r="H237">
            <v>3.1</v>
          </cell>
        </row>
        <row r="238">
          <cell r="A238">
            <v>42397.535416666666</v>
          </cell>
          <cell r="H238">
            <v>3.11</v>
          </cell>
        </row>
        <row r="239">
          <cell r="A239">
            <v>36265.510416666664</v>
          </cell>
          <cell r="H239">
            <v>3.13</v>
          </cell>
        </row>
        <row r="240">
          <cell r="A240">
            <v>35139.439583333333</v>
          </cell>
          <cell r="H240">
            <v>3.14</v>
          </cell>
        </row>
        <row r="241">
          <cell r="A241">
            <v>35179.420138888891</v>
          </cell>
          <cell r="H241">
            <v>3.19</v>
          </cell>
        </row>
        <row r="242">
          <cell r="A242">
            <v>34100.545138888891</v>
          </cell>
          <cell r="H242">
            <v>3.2</v>
          </cell>
        </row>
        <row r="243">
          <cell r="A243">
            <v>35241.525694444441</v>
          </cell>
          <cell r="H243">
            <v>3.2</v>
          </cell>
        </row>
        <row r="244">
          <cell r="A244">
            <v>43084.438946759263</v>
          </cell>
          <cell r="H244">
            <v>3.2</v>
          </cell>
        </row>
        <row r="245">
          <cell r="A245">
            <v>34724.569444444445</v>
          </cell>
          <cell r="H245">
            <v>3.21</v>
          </cell>
        </row>
        <row r="246">
          <cell r="A246">
            <v>42048.59375</v>
          </cell>
          <cell r="H246">
            <v>3.23</v>
          </cell>
        </row>
        <row r="247">
          <cell r="A247">
            <v>36438.645833333336</v>
          </cell>
          <cell r="H247">
            <v>3.28</v>
          </cell>
        </row>
        <row r="248">
          <cell r="A248">
            <v>41820.486111111109</v>
          </cell>
          <cell r="H248">
            <v>3.34</v>
          </cell>
        </row>
        <row r="249">
          <cell r="A249">
            <v>42831.429861111108</v>
          </cell>
          <cell r="H249">
            <v>3.34</v>
          </cell>
        </row>
        <row r="250">
          <cell r="A250">
            <v>37706.555555555555</v>
          </cell>
          <cell r="H250">
            <v>3.38</v>
          </cell>
        </row>
        <row r="251">
          <cell r="A251">
            <v>40049.680555555555</v>
          </cell>
          <cell r="H251">
            <v>3.38</v>
          </cell>
        </row>
        <row r="252">
          <cell r="A252">
            <v>34192.614583333336</v>
          </cell>
          <cell r="H252">
            <v>3.4</v>
          </cell>
        </row>
        <row r="253">
          <cell r="A253">
            <v>38233.635416666664</v>
          </cell>
          <cell r="H253">
            <v>3.43</v>
          </cell>
        </row>
        <row r="254">
          <cell r="A254">
            <v>42586.40729166667</v>
          </cell>
          <cell r="H254">
            <v>3.47</v>
          </cell>
        </row>
        <row r="255">
          <cell r="A255">
            <v>34687.621527777781</v>
          </cell>
          <cell r="H255">
            <v>3.49</v>
          </cell>
        </row>
        <row r="256">
          <cell r="A256">
            <v>35506.580555555556</v>
          </cell>
          <cell r="H256">
            <v>3.57</v>
          </cell>
        </row>
        <row r="257">
          <cell r="A257">
            <v>36768.541666666664</v>
          </cell>
          <cell r="H257">
            <v>3.58</v>
          </cell>
        </row>
        <row r="258">
          <cell r="A258">
            <v>41404.436111111114</v>
          </cell>
          <cell r="H258">
            <v>3.62</v>
          </cell>
        </row>
        <row r="259">
          <cell r="A259">
            <v>42426.635416666664</v>
          </cell>
          <cell r="H259">
            <v>3.71</v>
          </cell>
        </row>
        <row r="260">
          <cell r="A260">
            <v>35377.59375</v>
          </cell>
          <cell r="H260">
            <v>3.72</v>
          </cell>
        </row>
        <row r="261">
          <cell r="A261">
            <v>36136.607638888891</v>
          </cell>
          <cell r="H261">
            <v>3.8</v>
          </cell>
        </row>
        <row r="262">
          <cell r="A262">
            <v>39539.395138888889</v>
          </cell>
          <cell r="H262">
            <v>3.81</v>
          </cell>
        </row>
        <row r="263">
          <cell r="A263">
            <v>39056.67083333333</v>
          </cell>
          <cell r="H263">
            <v>3.82</v>
          </cell>
        </row>
        <row r="264">
          <cell r="A264">
            <v>35111.524305555555</v>
          </cell>
          <cell r="H264">
            <v>3.83</v>
          </cell>
        </row>
        <row r="265">
          <cell r="A265">
            <v>41498.487500000003</v>
          </cell>
          <cell r="H265">
            <v>3.87</v>
          </cell>
        </row>
        <row r="266">
          <cell r="A266">
            <v>33851.622916666667</v>
          </cell>
          <cell r="H266">
            <v>3.88</v>
          </cell>
        </row>
        <row r="267">
          <cell r="A267">
            <v>35272.440972222219</v>
          </cell>
          <cell r="H267">
            <v>4</v>
          </cell>
        </row>
        <row r="268">
          <cell r="A268">
            <v>42468.519097222219</v>
          </cell>
          <cell r="H268">
            <v>4.0199999999999996</v>
          </cell>
        </row>
        <row r="269">
          <cell r="A269">
            <v>44447.48333333333</v>
          </cell>
          <cell r="H269">
            <v>4.08</v>
          </cell>
        </row>
        <row r="270">
          <cell r="A270">
            <v>41625.423611111109</v>
          </cell>
          <cell r="H270">
            <v>4.0999999999999996</v>
          </cell>
        </row>
        <row r="271">
          <cell r="A271">
            <v>38174.472222222219</v>
          </cell>
          <cell r="H271">
            <v>4.24</v>
          </cell>
        </row>
        <row r="272">
          <cell r="A272">
            <v>42992.78020833333</v>
          </cell>
          <cell r="H272">
            <v>4.28</v>
          </cell>
        </row>
        <row r="273">
          <cell r="A273">
            <v>43700.759722222225</v>
          </cell>
          <cell r="H273">
            <v>4.29</v>
          </cell>
        </row>
        <row r="274">
          <cell r="A274">
            <v>35076.418749999997</v>
          </cell>
          <cell r="H274">
            <v>4.32</v>
          </cell>
        </row>
        <row r="275">
          <cell r="A275">
            <v>41848.520833333336</v>
          </cell>
          <cell r="H275">
            <v>4.41</v>
          </cell>
        </row>
        <row r="276">
          <cell r="A276">
            <v>39577.582638888889</v>
          </cell>
          <cell r="H276">
            <v>4.4400000000000004</v>
          </cell>
        </row>
        <row r="277">
          <cell r="A277">
            <v>33785.614583333336</v>
          </cell>
          <cell r="H277">
            <v>4.46</v>
          </cell>
        </row>
        <row r="278">
          <cell r="A278">
            <v>44385.419791666667</v>
          </cell>
          <cell r="H278">
            <v>4.54</v>
          </cell>
        </row>
        <row r="279">
          <cell r="A279">
            <v>35810.597222222219</v>
          </cell>
          <cell r="H279">
            <v>4.6100000000000003</v>
          </cell>
        </row>
        <row r="280">
          <cell r="A280">
            <v>34648.586805555555</v>
          </cell>
          <cell r="H280">
            <v>4.63</v>
          </cell>
        </row>
        <row r="281">
          <cell r="A281">
            <v>42922.431597222225</v>
          </cell>
          <cell r="H281">
            <v>4.63</v>
          </cell>
        </row>
        <row r="282">
          <cell r="A282">
            <v>35415.597222222219</v>
          </cell>
          <cell r="H282">
            <v>4.6500000000000004</v>
          </cell>
        </row>
        <row r="283">
          <cell r="A283">
            <v>39162.620833333334</v>
          </cell>
          <cell r="H283">
            <v>4.68</v>
          </cell>
        </row>
        <row r="284">
          <cell r="A284">
            <v>43628.347569444442</v>
          </cell>
          <cell r="H284">
            <v>4.68</v>
          </cell>
        </row>
        <row r="285">
          <cell r="A285">
            <v>34985.527777777781</v>
          </cell>
          <cell r="H285">
            <v>4.78</v>
          </cell>
        </row>
        <row r="286">
          <cell r="A286">
            <v>39078.423611111109</v>
          </cell>
          <cell r="H286">
            <v>4.8600000000000003</v>
          </cell>
        </row>
        <row r="287">
          <cell r="A287">
            <v>35830.371527777781</v>
          </cell>
          <cell r="H287">
            <v>4.87</v>
          </cell>
        </row>
        <row r="288">
          <cell r="A288">
            <v>36103.572916666664</v>
          </cell>
          <cell r="H288">
            <v>4.8899999999999997</v>
          </cell>
        </row>
        <row r="289">
          <cell r="A289">
            <v>39591.443055555559</v>
          </cell>
          <cell r="H289">
            <v>4.92</v>
          </cell>
        </row>
        <row r="290">
          <cell r="A290">
            <v>36355.625</v>
          </cell>
          <cell r="H290">
            <v>5</v>
          </cell>
        </row>
        <row r="291">
          <cell r="A291">
            <v>38478.612500000003</v>
          </cell>
          <cell r="H291">
            <v>5.25</v>
          </cell>
        </row>
        <row r="292">
          <cell r="A292">
            <v>41597.552430555559</v>
          </cell>
          <cell r="H292">
            <v>5.25</v>
          </cell>
        </row>
        <row r="293">
          <cell r="A293">
            <v>41750.584374999999</v>
          </cell>
          <cell r="H293">
            <v>5.26</v>
          </cell>
        </row>
        <row r="294">
          <cell r="A294">
            <v>35752.354166666664</v>
          </cell>
          <cell r="H294">
            <v>5.29</v>
          </cell>
        </row>
        <row r="295">
          <cell r="A295">
            <v>35779.572916666664</v>
          </cell>
          <cell r="H295">
            <v>5.36</v>
          </cell>
        </row>
        <row r="296">
          <cell r="A296">
            <v>43052.556805555556</v>
          </cell>
          <cell r="H296">
            <v>5.36</v>
          </cell>
        </row>
        <row r="297">
          <cell r="A297">
            <v>35027.574305555558</v>
          </cell>
          <cell r="H297">
            <v>5.39</v>
          </cell>
        </row>
        <row r="298">
          <cell r="A298">
            <v>43018.572916666664</v>
          </cell>
          <cell r="H298">
            <v>5.53</v>
          </cell>
        </row>
        <row r="299">
          <cell r="A299">
            <v>34603.393750000003</v>
          </cell>
          <cell r="H299">
            <v>5.65</v>
          </cell>
        </row>
        <row r="300">
          <cell r="A300">
            <v>34276.552083333336</v>
          </cell>
          <cell r="H300">
            <v>5.78</v>
          </cell>
        </row>
        <row r="301">
          <cell r="A301">
            <v>36070.375</v>
          </cell>
          <cell r="H301">
            <v>5.81</v>
          </cell>
        </row>
        <row r="302">
          <cell r="A302">
            <v>38266.711805555555</v>
          </cell>
          <cell r="H302">
            <v>5.91</v>
          </cell>
        </row>
        <row r="303">
          <cell r="A303">
            <v>37739.579861111109</v>
          </cell>
          <cell r="H303">
            <v>5.92</v>
          </cell>
        </row>
        <row r="304">
          <cell r="A304">
            <v>34569.419444444444</v>
          </cell>
          <cell r="H304">
            <v>6.02</v>
          </cell>
        </row>
        <row r="305">
          <cell r="A305">
            <v>35710.586805555555</v>
          </cell>
          <cell r="H305">
            <v>6.11</v>
          </cell>
        </row>
        <row r="306">
          <cell r="A306">
            <v>35542.614583333336</v>
          </cell>
          <cell r="H306">
            <v>6.17</v>
          </cell>
        </row>
        <row r="307">
          <cell r="A307">
            <v>42258.41846064815</v>
          </cell>
          <cell r="H307">
            <v>6.23</v>
          </cell>
        </row>
        <row r="308">
          <cell r="A308">
            <v>33781.407638888886</v>
          </cell>
          <cell r="H308">
            <v>6.27</v>
          </cell>
        </row>
        <row r="309">
          <cell r="A309">
            <v>42282.530902777777</v>
          </cell>
          <cell r="H309">
            <v>6.27</v>
          </cell>
        </row>
        <row r="310">
          <cell r="A310">
            <v>43018.531944444447</v>
          </cell>
          <cell r="H310">
            <v>6.27</v>
          </cell>
        </row>
        <row r="311">
          <cell r="A311">
            <v>41564.520833333336</v>
          </cell>
          <cell r="H311">
            <v>6.76</v>
          </cell>
        </row>
        <row r="312">
          <cell r="A312">
            <v>42110.46875</v>
          </cell>
          <cell r="H312">
            <v>6.76</v>
          </cell>
        </row>
        <row r="313">
          <cell r="A313">
            <v>38209.465277777781</v>
          </cell>
          <cell r="H313">
            <v>6.77</v>
          </cell>
        </row>
        <row r="314">
          <cell r="A314">
            <v>41927.431597222225</v>
          </cell>
          <cell r="H314">
            <v>6.81</v>
          </cell>
        </row>
        <row r="315">
          <cell r="A315">
            <v>43635.557986111111</v>
          </cell>
          <cell r="H315">
            <v>6.98</v>
          </cell>
        </row>
        <row r="316">
          <cell r="A316">
            <v>39017.35833333333</v>
          </cell>
          <cell r="H316">
            <v>7.04</v>
          </cell>
        </row>
        <row r="317">
          <cell r="A317">
            <v>35984.520833333336</v>
          </cell>
          <cell r="H317">
            <v>7.08</v>
          </cell>
        </row>
        <row r="318">
          <cell r="A318">
            <v>37747.670138888891</v>
          </cell>
          <cell r="H318">
            <v>7.09</v>
          </cell>
        </row>
        <row r="319">
          <cell r="A319">
            <v>40267.489583333336</v>
          </cell>
          <cell r="H319">
            <v>7.23</v>
          </cell>
        </row>
        <row r="320">
          <cell r="A320">
            <v>36046.625</v>
          </cell>
          <cell r="H320">
            <v>7.62</v>
          </cell>
        </row>
        <row r="321">
          <cell r="A321">
            <v>34533.543749999997</v>
          </cell>
          <cell r="H321">
            <v>7.69</v>
          </cell>
        </row>
        <row r="322">
          <cell r="A322">
            <v>38540.440972222219</v>
          </cell>
          <cell r="H322">
            <v>7.79</v>
          </cell>
        </row>
        <row r="323">
          <cell r="A323">
            <v>38188.628472222219</v>
          </cell>
          <cell r="H323">
            <v>7.9</v>
          </cell>
        </row>
        <row r="324">
          <cell r="A324">
            <v>39678.637499999997</v>
          </cell>
          <cell r="H324">
            <v>7.93</v>
          </cell>
        </row>
        <row r="325">
          <cell r="A325">
            <v>35313.451388888891</v>
          </cell>
          <cell r="H325">
            <v>8.2799999999999994</v>
          </cell>
        </row>
        <row r="326">
          <cell r="A326">
            <v>42859.479166666664</v>
          </cell>
          <cell r="H326">
            <v>8.42</v>
          </cell>
        </row>
        <row r="327">
          <cell r="A327">
            <v>37775.618055555555</v>
          </cell>
          <cell r="H327">
            <v>8.6999999999999993</v>
          </cell>
        </row>
        <row r="328">
          <cell r="A328">
            <v>34940.607638888891</v>
          </cell>
          <cell r="H328">
            <v>8.7100000000000009</v>
          </cell>
        </row>
        <row r="329">
          <cell r="A329">
            <v>36634.5</v>
          </cell>
          <cell r="H329">
            <v>8.85</v>
          </cell>
        </row>
        <row r="330">
          <cell r="A330">
            <v>41878.439236111109</v>
          </cell>
          <cell r="H330">
            <v>8.92</v>
          </cell>
        </row>
        <row r="331">
          <cell r="A331">
            <v>39989.788541666669</v>
          </cell>
          <cell r="H331">
            <v>8.93</v>
          </cell>
        </row>
        <row r="332">
          <cell r="A332">
            <v>35697.510416666664</v>
          </cell>
          <cell r="H332">
            <v>9.2200000000000006</v>
          </cell>
        </row>
        <row r="333">
          <cell r="A333">
            <v>33765.606249999997</v>
          </cell>
          <cell r="H333">
            <v>9.25</v>
          </cell>
        </row>
        <row r="334">
          <cell r="A334">
            <v>39301.671527777777</v>
          </cell>
          <cell r="H334">
            <v>9.68</v>
          </cell>
        </row>
        <row r="335">
          <cell r="A335">
            <v>35902.40625</v>
          </cell>
          <cell r="H335">
            <v>9.89</v>
          </cell>
        </row>
        <row r="336">
          <cell r="A336">
            <v>35340.623611111114</v>
          </cell>
          <cell r="H336">
            <v>9.91</v>
          </cell>
        </row>
        <row r="337">
          <cell r="A337">
            <v>36404.427083333336</v>
          </cell>
          <cell r="H337">
            <v>10</v>
          </cell>
        </row>
        <row r="338">
          <cell r="A338">
            <v>35327.454861111109</v>
          </cell>
          <cell r="H338">
            <v>10.1</v>
          </cell>
        </row>
        <row r="339">
          <cell r="A339">
            <v>40029.579513888886</v>
          </cell>
          <cell r="H339">
            <v>10.1</v>
          </cell>
        </row>
        <row r="340">
          <cell r="A340">
            <v>39939.496874999997</v>
          </cell>
          <cell r="H340">
            <v>10.3</v>
          </cell>
        </row>
        <row r="341">
          <cell r="A341">
            <v>41500.368055555555</v>
          </cell>
          <cell r="H341">
            <v>10.7</v>
          </cell>
        </row>
        <row r="342">
          <cell r="A342">
            <v>38126.642361111109</v>
          </cell>
          <cell r="H342">
            <v>11</v>
          </cell>
        </row>
        <row r="343">
          <cell r="A343">
            <v>39276.459027777775</v>
          </cell>
          <cell r="H343">
            <v>11.1</v>
          </cell>
        </row>
        <row r="344">
          <cell r="A344">
            <v>33758.573611111111</v>
          </cell>
          <cell r="H344">
            <v>11.6</v>
          </cell>
        </row>
        <row r="345">
          <cell r="A345">
            <v>42089.510416666664</v>
          </cell>
          <cell r="H345">
            <v>11.7</v>
          </cell>
        </row>
        <row r="346">
          <cell r="A346">
            <v>36655.434027777781</v>
          </cell>
          <cell r="H346">
            <v>11.9</v>
          </cell>
        </row>
        <row r="347">
          <cell r="A347">
            <v>38512.683333333334</v>
          </cell>
          <cell r="H347">
            <v>12.1</v>
          </cell>
        </row>
        <row r="348">
          <cell r="A348">
            <v>34512.651388888888</v>
          </cell>
          <cell r="H348">
            <v>12.5</v>
          </cell>
        </row>
        <row r="349">
          <cell r="A349">
            <v>38460.4375</v>
          </cell>
          <cell r="H349">
            <v>13</v>
          </cell>
        </row>
        <row r="350">
          <cell r="A350">
            <v>39195.50277777778</v>
          </cell>
          <cell r="H350">
            <v>13.1</v>
          </cell>
        </row>
        <row r="351">
          <cell r="A351">
            <v>40802.67083333333</v>
          </cell>
          <cell r="H351">
            <v>13.3</v>
          </cell>
        </row>
        <row r="352">
          <cell r="A352">
            <v>42534.533680555556</v>
          </cell>
          <cell r="H352">
            <v>13.5</v>
          </cell>
        </row>
        <row r="353">
          <cell r="A353">
            <v>42233.512939814813</v>
          </cell>
          <cell r="H353">
            <v>14</v>
          </cell>
        </row>
        <row r="354">
          <cell r="A354">
            <v>36335.642361111109</v>
          </cell>
          <cell r="H354">
            <v>15.3</v>
          </cell>
        </row>
        <row r="355">
          <cell r="A355">
            <v>33744.625</v>
          </cell>
          <cell r="H355">
            <v>15.8</v>
          </cell>
        </row>
        <row r="356">
          <cell r="A356">
            <v>34439.57708333333</v>
          </cell>
          <cell r="H356">
            <v>17.100000000000001</v>
          </cell>
        </row>
        <row r="357">
          <cell r="A357">
            <v>34815.630555555559</v>
          </cell>
          <cell r="H357">
            <v>17.7</v>
          </cell>
        </row>
        <row r="358">
          <cell r="A358">
            <v>40801.482638888891</v>
          </cell>
          <cell r="H358">
            <v>18</v>
          </cell>
        </row>
        <row r="359">
          <cell r="A359">
            <v>40296.59375</v>
          </cell>
          <cell r="H359">
            <v>18.3</v>
          </cell>
        </row>
        <row r="360">
          <cell r="A360">
            <v>36375.388888888891</v>
          </cell>
          <cell r="H360">
            <v>18.600000000000001</v>
          </cell>
        </row>
        <row r="361">
          <cell r="A361">
            <v>42866.362500000003</v>
          </cell>
          <cell r="H361">
            <v>18.600000000000001</v>
          </cell>
        </row>
        <row r="362">
          <cell r="A362">
            <v>42496.53402777778</v>
          </cell>
          <cell r="H362">
            <v>18.8</v>
          </cell>
        </row>
        <row r="363">
          <cell r="A363">
            <v>42509.51840277778</v>
          </cell>
          <cell r="H363">
            <v>18.8</v>
          </cell>
        </row>
        <row r="364">
          <cell r="A364">
            <v>42956.429166666669</v>
          </cell>
          <cell r="H364">
            <v>19</v>
          </cell>
        </row>
        <row r="365">
          <cell r="A365">
            <v>39252.680555555555</v>
          </cell>
          <cell r="H365">
            <v>19.5</v>
          </cell>
        </row>
        <row r="366">
          <cell r="A366">
            <v>35632.59375</v>
          </cell>
          <cell r="H366">
            <v>19.7</v>
          </cell>
        </row>
        <row r="367">
          <cell r="A367">
            <v>35307.555555555555</v>
          </cell>
          <cell r="H367">
            <v>20</v>
          </cell>
        </row>
        <row r="368">
          <cell r="A368">
            <v>41786.501736111109</v>
          </cell>
          <cell r="H368">
            <v>20.7</v>
          </cell>
        </row>
        <row r="369">
          <cell r="A369">
            <v>42898.45590277778</v>
          </cell>
          <cell r="H369">
            <v>21.4</v>
          </cell>
        </row>
        <row r="370">
          <cell r="A370">
            <v>39202.60833333333</v>
          </cell>
          <cell r="H370">
            <v>22.2</v>
          </cell>
        </row>
        <row r="371">
          <cell r="A371">
            <v>33751.404166666667</v>
          </cell>
          <cell r="H371">
            <v>22.3</v>
          </cell>
        </row>
        <row r="372">
          <cell r="A372">
            <v>34898.600694444445</v>
          </cell>
          <cell r="H372">
            <v>24.3</v>
          </cell>
        </row>
        <row r="373">
          <cell r="A373">
            <v>38905.538194444445</v>
          </cell>
          <cell r="H373">
            <v>25</v>
          </cell>
        </row>
        <row r="374">
          <cell r="A374">
            <v>35950.638888888891</v>
          </cell>
          <cell r="H374">
            <v>26.2</v>
          </cell>
        </row>
        <row r="375">
          <cell r="A375">
            <v>42873.416319444441</v>
          </cell>
          <cell r="H375">
            <v>26.4</v>
          </cell>
        </row>
        <row r="376">
          <cell r="A376">
            <v>44418.519791666666</v>
          </cell>
          <cell r="H376">
            <v>26.6</v>
          </cell>
        </row>
        <row r="377">
          <cell r="A377">
            <v>36011.451388888891</v>
          </cell>
          <cell r="H377">
            <v>28.4</v>
          </cell>
        </row>
        <row r="378">
          <cell r="A378">
            <v>38105.614583333336</v>
          </cell>
          <cell r="H378">
            <v>28.5</v>
          </cell>
        </row>
        <row r="379">
          <cell r="A379">
            <v>42207.434155092589</v>
          </cell>
          <cell r="H379">
            <v>28.9</v>
          </cell>
        </row>
        <row r="380">
          <cell r="A380">
            <v>44335.52202546296</v>
          </cell>
          <cell r="H380">
            <v>29.9</v>
          </cell>
        </row>
        <row r="381">
          <cell r="A381">
            <v>41544.41909722222</v>
          </cell>
          <cell r="H381">
            <v>30</v>
          </cell>
        </row>
        <row r="382">
          <cell r="A382">
            <v>35584.496527777781</v>
          </cell>
          <cell r="H382">
            <v>30.1</v>
          </cell>
        </row>
        <row r="383">
          <cell r="A383">
            <v>35927.371527777781</v>
          </cell>
          <cell r="H383">
            <v>30.3</v>
          </cell>
        </row>
        <row r="384">
          <cell r="A384">
            <v>35612.5625</v>
          </cell>
          <cell r="H384">
            <v>30.6</v>
          </cell>
        </row>
        <row r="385">
          <cell r="A385">
            <v>44335.50037037037</v>
          </cell>
          <cell r="H385">
            <v>31.5</v>
          </cell>
        </row>
        <row r="386">
          <cell r="A386">
            <v>39233.695833333331</v>
          </cell>
          <cell r="H386">
            <v>32.4</v>
          </cell>
        </row>
        <row r="387">
          <cell r="A387">
            <v>33840.686111111114</v>
          </cell>
          <cell r="H387">
            <v>33.6</v>
          </cell>
        </row>
        <row r="388">
          <cell r="A388">
            <v>35942.416666666664</v>
          </cell>
          <cell r="H388">
            <v>34.799999999999997</v>
          </cell>
        </row>
        <row r="389">
          <cell r="A389">
            <v>33737.477777777778</v>
          </cell>
          <cell r="H389">
            <v>35.9</v>
          </cell>
        </row>
        <row r="390">
          <cell r="A390">
            <v>35565.545138888891</v>
          </cell>
          <cell r="H390">
            <v>36.1</v>
          </cell>
        </row>
        <row r="391">
          <cell r="A391">
            <v>34493.626388888886</v>
          </cell>
          <cell r="H391">
            <v>38.700000000000003</v>
          </cell>
        </row>
        <row r="392">
          <cell r="A392">
            <v>39959.569791666669</v>
          </cell>
          <cell r="H392">
            <v>42</v>
          </cell>
        </row>
        <row r="393">
          <cell r="A393">
            <v>42180.54409722222</v>
          </cell>
          <cell r="H393">
            <v>45</v>
          </cell>
        </row>
        <row r="394">
          <cell r="A394">
            <v>44413.525694444441</v>
          </cell>
          <cell r="H394">
            <v>45.1</v>
          </cell>
        </row>
        <row r="395">
          <cell r="A395">
            <v>35654.625</v>
          </cell>
          <cell r="H395">
            <v>45.6</v>
          </cell>
        </row>
        <row r="396">
          <cell r="A396">
            <v>39210.631944444445</v>
          </cell>
          <cell r="H396">
            <v>47.3</v>
          </cell>
        </row>
        <row r="397">
          <cell r="A397">
            <v>39205.434027777781</v>
          </cell>
          <cell r="H397">
            <v>48.8</v>
          </cell>
        </row>
        <row r="398">
          <cell r="A398">
            <v>39205.45416666667</v>
          </cell>
          <cell r="H398">
            <v>49.6</v>
          </cell>
        </row>
        <row r="399">
          <cell r="A399">
            <v>35556.527777777781</v>
          </cell>
          <cell r="H399">
            <v>56.9</v>
          </cell>
        </row>
        <row r="400">
          <cell r="A400">
            <v>36293.364583333336</v>
          </cell>
          <cell r="H400">
            <v>57.6</v>
          </cell>
        </row>
        <row r="401">
          <cell r="A401">
            <v>42121.642708333333</v>
          </cell>
          <cell r="H401">
            <v>79.099999999999994</v>
          </cell>
        </row>
        <row r="402">
          <cell r="A402">
            <v>34863.675694444442</v>
          </cell>
          <cell r="H402">
            <v>83.1</v>
          </cell>
        </row>
        <row r="403">
          <cell r="A403">
            <v>34473.587500000001</v>
          </cell>
          <cell r="H403">
            <v>97.2</v>
          </cell>
        </row>
        <row r="404">
          <cell r="A404">
            <v>41536.541666666664</v>
          </cell>
          <cell r="H404">
            <v>99.5</v>
          </cell>
        </row>
        <row r="405">
          <cell r="A405">
            <v>34836.420138888891</v>
          </cell>
          <cell r="H405">
            <v>108</v>
          </cell>
        </row>
        <row r="406">
          <cell r="A406">
            <v>36284.487500000003</v>
          </cell>
          <cell r="H406">
            <v>112</v>
          </cell>
        </row>
        <row r="407">
          <cell r="A407">
            <v>42150.489583333336</v>
          </cell>
          <cell r="H407">
            <v>112</v>
          </cell>
        </row>
        <row r="408">
          <cell r="A408">
            <v>42150.489583333336</v>
          </cell>
          <cell r="H408">
            <v>112</v>
          </cell>
        </row>
        <row r="409">
          <cell r="A409">
            <v>34466.53125</v>
          </cell>
          <cell r="H409">
            <v>135</v>
          </cell>
        </row>
        <row r="410">
          <cell r="A410">
            <v>35594.458333333336</v>
          </cell>
          <cell r="H410">
            <v>172</v>
          </cell>
        </row>
        <row r="411">
          <cell r="A411">
            <v>35591.583333333336</v>
          </cell>
          <cell r="H411">
            <v>437</v>
          </cell>
        </row>
        <row r="412">
          <cell r="A412">
            <v>36280.479166666664</v>
          </cell>
          <cell r="H412">
            <v>484</v>
          </cell>
        </row>
        <row r="413">
          <cell r="A413">
            <v>41530.550347222219</v>
          </cell>
          <cell r="H413">
            <v>779</v>
          </cell>
        </row>
        <row r="414">
          <cell r="A414">
            <v>41529.979166666664</v>
          </cell>
          <cell r="H414">
            <v>1470</v>
          </cell>
        </row>
      </sheetData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A0E40-19D5-44D9-8CD8-AA731E2A67E5}">
  <dimension ref="A1:Q21"/>
  <sheetViews>
    <sheetView zoomScale="85" zoomScaleNormal="85" workbookViewId="0">
      <selection activeCell="M22" sqref="M22"/>
    </sheetView>
  </sheetViews>
  <sheetFormatPr defaultRowHeight="14.5" x14ac:dyDescent="0.35"/>
  <cols>
    <col min="1" max="1" width="40.54296875" bestFit="1" customWidth="1"/>
    <col min="2" max="3" width="10.453125" customWidth="1"/>
    <col min="4" max="4" width="7.90625" bestFit="1" customWidth="1"/>
    <col min="5" max="5" width="11.08984375" bestFit="1" customWidth="1"/>
    <col min="6" max="6" width="9" bestFit="1" customWidth="1"/>
    <col min="7" max="7" width="17.1796875" bestFit="1" customWidth="1"/>
    <col min="8" max="9" width="16.08984375" bestFit="1" customWidth="1"/>
    <col min="10" max="10" width="16.08984375" customWidth="1"/>
    <col min="11" max="14" width="17.1796875" bestFit="1" customWidth="1"/>
    <col min="16" max="17" width="9.36328125" bestFit="1" customWidth="1"/>
  </cols>
  <sheetData>
    <row r="1" spans="1:17" x14ac:dyDescent="0.35">
      <c r="A1" t="s">
        <v>0</v>
      </c>
    </row>
    <row r="2" spans="1:17" x14ac:dyDescent="0.35">
      <c r="A2" s="3" t="s">
        <v>16</v>
      </c>
      <c r="B2" s="3" t="s">
        <v>61</v>
      </c>
      <c r="C2" s="3" t="s">
        <v>63</v>
      </c>
      <c r="D2" s="7" t="s">
        <v>6</v>
      </c>
      <c r="E2" s="7" t="s">
        <v>17</v>
      </c>
      <c r="F2" s="7" t="s">
        <v>18</v>
      </c>
      <c r="G2" s="7" t="s">
        <v>39</v>
      </c>
      <c r="H2" s="7" t="s">
        <v>40</v>
      </c>
      <c r="I2" s="7" t="s">
        <v>41</v>
      </c>
      <c r="J2" s="7" t="s">
        <v>66</v>
      </c>
      <c r="K2" s="7" t="s">
        <v>19</v>
      </c>
      <c r="L2" s="7" t="s">
        <v>42</v>
      </c>
      <c r="M2" s="7" t="s">
        <v>43</v>
      </c>
      <c r="N2" s="7" t="s">
        <v>44</v>
      </c>
      <c r="O2" s="7" t="s">
        <v>68</v>
      </c>
      <c r="P2" s="7" t="s">
        <v>67</v>
      </c>
      <c r="Q2" s="7" t="s">
        <v>69</v>
      </c>
    </row>
    <row r="3" spans="1:17" x14ac:dyDescent="0.35">
      <c r="A3" s="3" t="s">
        <v>65</v>
      </c>
      <c r="B3" s="3">
        <v>0.2</v>
      </c>
      <c r="C3" s="3">
        <v>0.5</v>
      </c>
      <c r="D3" s="7">
        <v>1</v>
      </c>
      <c r="E3" s="7">
        <v>2</v>
      </c>
      <c r="F3" s="7">
        <v>10</v>
      </c>
      <c r="G3" s="7">
        <f>100*10^-4</f>
        <v>0.01</v>
      </c>
      <c r="H3" s="7">
        <f>100*10^-3</f>
        <v>0.1</v>
      </c>
      <c r="I3" s="7">
        <f>100*10^-2</f>
        <v>1</v>
      </c>
      <c r="J3" s="7">
        <v>10</v>
      </c>
      <c r="K3" s="7">
        <f>100*10^-4</f>
        <v>0.01</v>
      </c>
      <c r="L3" s="7">
        <f>100*10^-3</f>
        <v>0.1</v>
      </c>
      <c r="M3" s="7">
        <f>100*10^-2</f>
        <v>1</v>
      </c>
      <c r="N3" s="7">
        <v>10</v>
      </c>
      <c r="O3">
        <v>1</v>
      </c>
      <c r="P3" s="7">
        <f>100*10^-3</f>
        <v>0.1</v>
      </c>
      <c r="Q3" s="7">
        <f>100*10^-4</f>
        <v>0.01</v>
      </c>
    </row>
    <row r="4" spans="1:17" s="5" customFormat="1" x14ac:dyDescent="0.35">
      <c r="A4" s="4" t="s">
        <v>7</v>
      </c>
      <c r="B4" s="4">
        <v>2.17</v>
      </c>
      <c r="C4" s="4">
        <v>1.95</v>
      </c>
      <c r="D4" s="5">
        <v>1.84</v>
      </c>
      <c r="E4" s="5">
        <v>1.73</v>
      </c>
      <c r="F4" s="5">
        <v>1.4</v>
      </c>
      <c r="G4" s="5">
        <v>3.31</v>
      </c>
      <c r="H4" s="5">
        <v>1</v>
      </c>
      <c r="I4" s="5">
        <v>0.88</v>
      </c>
      <c r="K4" s="5">
        <v>3.05</v>
      </c>
      <c r="L4" s="5">
        <v>2.9</v>
      </c>
      <c r="M4" s="5">
        <v>1.69</v>
      </c>
      <c r="N4" s="5">
        <v>1.03</v>
      </c>
      <c r="O4" s="6">
        <v>1.3430120859857919</v>
      </c>
      <c r="P4" s="6">
        <v>2.524394685856628</v>
      </c>
      <c r="Q4" s="6">
        <v>2.9486951748316259</v>
      </c>
    </row>
    <row r="5" spans="1:17" x14ac:dyDescent="0.35">
      <c r="A5" s="2" t="s">
        <v>8</v>
      </c>
      <c r="B5" s="1">
        <f>0.4</f>
        <v>0.4</v>
      </c>
      <c r="C5" s="1">
        <f>0.4</f>
        <v>0.4</v>
      </c>
      <c r="D5" s="1">
        <f>0.4</f>
        <v>0.4</v>
      </c>
      <c r="E5" s="1">
        <f t="shared" ref="E5:Q5" si="0">0.4</f>
        <v>0.4</v>
      </c>
      <c r="F5" s="1">
        <f t="shared" si="0"/>
        <v>0.4</v>
      </c>
      <c r="G5" s="1">
        <f t="shared" si="0"/>
        <v>0.4</v>
      </c>
      <c r="H5" s="1">
        <f t="shared" si="0"/>
        <v>0.4</v>
      </c>
      <c r="I5" s="1">
        <f t="shared" si="0"/>
        <v>0.4</v>
      </c>
      <c r="J5" s="1"/>
      <c r="K5" s="1">
        <f t="shared" si="0"/>
        <v>0.4</v>
      </c>
      <c r="L5" s="1">
        <f t="shared" si="0"/>
        <v>0.4</v>
      </c>
      <c r="M5" s="1">
        <f t="shared" si="0"/>
        <v>0.4</v>
      </c>
      <c r="N5" s="1">
        <f t="shared" si="0"/>
        <v>0.4</v>
      </c>
      <c r="O5" s="1">
        <f t="shared" si="0"/>
        <v>0.4</v>
      </c>
      <c r="P5" s="1">
        <f t="shared" si="0"/>
        <v>0.4</v>
      </c>
      <c r="Q5" s="1">
        <f t="shared" si="0"/>
        <v>0.4</v>
      </c>
    </row>
    <row r="6" spans="1:17" x14ac:dyDescent="0.35">
      <c r="A6" s="2" t="s">
        <v>9</v>
      </c>
      <c r="B6" s="1">
        <f>6.9</f>
        <v>6.9</v>
      </c>
      <c r="C6" s="1">
        <f>6.9</f>
        <v>6.9</v>
      </c>
      <c r="D6" s="1">
        <f>6.9</f>
        <v>6.9</v>
      </c>
      <c r="E6" s="1">
        <f t="shared" ref="E6:Q6" si="1">6.9</f>
        <v>6.9</v>
      </c>
      <c r="F6" s="1">
        <f t="shared" si="1"/>
        <v>6.9</v>
      </c>
      <c r="G6" s="1">
        <f t="shared" si="1"/>
        <v>6.9</v>
      </c>
      <c r="H6" s="1">
        <f t="shared" si="1"/>
        <v>6.9</v>
      </c>
      <c r="I6" s="1">
        <f t="shared" si="1"/>
        <v>6.9</v>
      </c>
      <c r="J6" s="1"/>
      <c r="K6" s="1">
        <f t="shared" si="1"/>
        <v>6.9</v>
      </c>
      <c r="L6" s="1">
        <f t="shared" si="1"/>
        <v>6.9</v>
      </c>
      <c r="M6" s="1">
        <f t="shared" si="1"/>
        <v>6.9</v>
      </c>
      <c r="N6" s="1">
        <f t="shared" si="1"/>
        <v>6.9</v>
      </c>
      <c r="O6" s="1">
        <f t="shared" si="1"/>
        <v>6.9</v>
      </c>
      <c r="P6" s="1">
        <f t="shared" si="1"/>
        <v>6.9</v>
      </c>
      <c r="Q6" s="1">
        <f t="shared" si="1"/>
        <v>6.9</v>
      </c>
    </row>
    <row r="7" spans="1:17" x14ac:dyDescent="0.35">
      <c r="A7" s="2" t="s">
        <v>4</v>
      </c>
      <c r="B7" s="1">
        <f>B6/B5</f>
        <v>17.25</v>
      </c>
      <c r="C7" s="1">
        <f>C6/C5</f>
        <v>17.25</v>
      </c>
      <c r="D7" s="1">
        <f>D6/D5</f>
        <v>17.25</v>
      </c>
      <c r="E7" s="1">
        <f t="shared" ref="E7:K7" si="2">E6/E5</f>
        <v>17.25</v>
      </c>
      <c r="F7" s="1">
        <f t="shared" si="2"/>
        <v>17.25</v>
      </c>
      <c r="G7" s="1">
        <f t="shared" si="2"/>
        <v>17.25</v>
      </c>
      <c r="H7" s="1">
        <f t="shared" si="2"/>
        <v>17.25</v>
      </c>
      <c r="I7" s="1">
        <f t="shared" si="2"/>
        <v>17.25</v>
      </c>
      <c r="J7" s="1"/>
      <c r="K7" s="1">
        <f t="shared" si="2"/>
        <v>17.25</v>
      </c>
      <c r="L7" s="1">
        <f t="shared" ref="L7:Q7" si="3">L6/L5</f>
        <v>17.25</v>
      </c>
      <c r="M7" s="1">
        <f t="shared" si="3"/>
        <v>17.25</v>
      </c>
      <c r="N7" s="1">
        <f t="shared" si="3"/>
        <v>17.25</v>
      </c>
      <c r="O7" s="1">
        <f t="shared" si="3"/>
        <v>17.25</v>
      </c>
      <c r="P7" s="1">
        <f t="shared" si="3"/>
        <v>17.25</v>
      </c>
      <c r="Q7" s="1">
        <f t="shared" si="3"/>
        <v>17.25</v>
      </c>
    </row>
    <row r="8" spans="1:17" x14ac:dyDescent="0.35">
      <c r="A8" s="2" t="s">
        <v>1</v>
      </c>
      <c r="B8">
        <v>1.1000000000000001</v>
      </c>
      <c r="C8">
        <v>1.1000000000000001</v>
      </c>
      <c r="D8">
        <v>1.1000000000000001</v>
      </c>
      <c r="E8">
        <v>1.1000000000000001</v>
      </c>
      <c r="F8">
        <v>1.1000000000000001</v>
      </c>
      <c r="G8">
        <v>1.1000000000000001</v>
      </c>
      <c r="H8">
        <v>1.1000000000000001</v>
      </c>
      <c r="I8">
        <v>1.1000000000000001</v>
      </c>
      <c r="K8">
        <v>1.1000000000000001</v>
      </c>
      <c r="L8">
        <v>1.1000000000000001</v>
      </c>
      <c r="M8">
        <v>1.1000000000000001</v>
      </c>
      <c r="N8">
        <v>1.1000000000000001</v>
      </c>
      <c r="O8">
        <v>1.1000000000000001</v>
      </c>
      <c r="P8">
        <v>1.1000000000000001</v>
      </c>
      <c r="Q8">
        <v>1.1000000000000001</v>
      </c>
    </row>
    <row r="9" spans="1:17" x14ac:dyDescent="0.35">
      <c r="A9" s="2" t="s">
        <v>3</v>
      </c>
      <c r="B9">
        <v>3</v>
      </c>
      <c r="C9">
        <v>3</v>
      </c>
      <c r="D9">
        <v>3</v>
      </c>
      <c r="E9">
        <v>3</v>
      </c>
      <c r="F9">
        <v>3</v>
      </c>
      <c r="G9">
        <v>3</v>
      </c>
      <c r="H9">
        <v>3</v>
      </c>
      <c r="I9">
        <v>3</v>
      </c>
      <c r="K9">
        <v>3</v>
      </c>
      <c r="L9">
        <v>3</v>
      </c>
      <c r="M9">
        <v>3</v>
      </c>
      <c r="N9">
        <v>3</v>
      </c>
      <c r="O9">
        <v>3</v>
      </c>
      <c r="P9">
        <v>3</v>
      </c>
      <c r="Q9">
        <v>3</v>
      </c>
    </row>
    <row r="10" spans="1:17" x14ac:dyDescent="0.35">
      <c r="A10" s="2" t="s">
        <v>2</v>
      </c>
      <c r="B10">
        <v>1.1000000000000001</v>
      </c>
      <c r="C10">
        <v>1.1000000000000001</v>
      </c>
      <c r="D10">
        <v>1.1000000000000001</v>
      </c>
      <c r="E10">
        <v>1.1000000000000001</v>
      </c>
      <c r="F10">
        <v>1.1000000000000001</v>
      </c>
      <c r="G10">
        <v>1.1000000000000001</v>
      </c>
      <c r="H10">
        <v>1.1000000000000001</v>
      </c>
      <c r="I10">
        <v>1.1000000000000001</v>
      </c>
      <c r="K10">
        <v>1.1000000000000001</v>
      </c>
      <c r="L10">
        <v>1.1000000000000001</v>
      </c>
      <c r="M10">
        <v>1.1000000000000001</v>
      </c>
      <c r="N10">
        <v>1.1000000000000001</v>
      </c>
      <c r="O10">
        <v>1.1000000000000001</v>
      </c>
      <c r="P10">
        <v>1.1000000000000001</v>
      </c>
      <c r="Q10">
        <v>1.1000000000000001</v>
      </c>
    </row>
    <row r="11" spans="1:17" s="5" customFormat="1" x14ac:dyDescent="0.35">
      <c r="A11" s="4" t="s">
        <v>11</v>
      </c>
      <c r="B11" s="4">
        <v>2.13</v>
      </c>
      <c r="C11" s="4">
        <v>2.02</v>
      </c>
      <c r="D11" s="5">
        <v>2.02</v>
      </c>
      <c r="E11" s="5">
        <v>1.99</v>
      </c>
      <c r="F11" s="5">
        <v>1.48</v>
      </c>
      <c r="G11" s="5">
        <v>1.5</v>
      </c>
      <c r="H11" s="5">
        <v>1.47</v>
      </c>
      <c r="I11" s="5">
        <v>1.39</v>
      </c>
      <c r="K11" s="5">
        <v>1.45</v>
      </c>
      <c r="L11" s="5">
        <v>1.41</v>
      </c>
      <c r="M11" s="5">
        <v>1.1200000000000001</v>
      </c>
      <c r="N11" s="5">
        <v>0.72</v>
      </c>
      <c r="O11" s="6">
        <v>1.1380215887074454</v>
      </c>
      <c r="P11" s="6">
        <v>1.3672575883384075</v>
      </c>
      <c r="Q11" s="6">
        <v>1.5855250484362025</v>
      </c>
    </row>
    <row r="12" spans="1:17" s="5" customFormat="1" x14ac:dyDescent="0.35">
      <c r="A12" s="4" t="s">
        <v>5</v>
      </c>
      <c r="B12" s="6">
        <f t="shared" ref="B12:G12" si="4">B11/(SQRT(B13*B4))</f>
        <v>0.46165254366158204</v>
      </c>
      <c r="C12" s="6">
        <f t="shared" si="4"/>
        <v>0.46184852405915383</v>
      </c>
      <c r="D12" s="6">
        <f t="shared" si="4"/>
        <v>0.47545339653693613</v>
      </c>
      <c r="E12" s="6">
        <f t="shared" si="4"/>
        <v>0.48305382031821614</v>
      </c>
      <c r="F12" s="6">
        <f t="shared" si="4"/>
        <v>0.39935874038776309</v>
      </c>
      <c r="G12" s="6">
        <f t="shared" si="4"/>
        <v>0.26323446991723853</v>
      </c>
      <c r="H12" s="6">
        <f>H11/(SQRT(H13*H4))</f>
        <v>0.46933487975836413</v>
      </c>
      <c r="I12" s="6">
        <f>I11/(SQRT(I13*I4))</f>
        <v>0.47308476285533657</v>
      </c>
      <c r="J12" s="6"/>
      <c r="K12" s="6">
        <f t="shared" ref="K12:Q12" si="5">K11/(SQRT(K13*K4))</f>
        <v>0.26508403881517445</v>
      </c>
      <c r="L12" s="6">
        <f t="shared" si="5"/>
        <v>0.26435383188832323</v>
      </c>
      <c r="M12" s="6">
        <f t="shared" si="5"/>
        <v>0.27506806139684348</v>
      </c>
      <c r="N12" s="6">
        <f t="shared" si="5"/>
        <v>0.22650582773369843</v>
      </c>
      <c r="O12" s="6">
        <f t="shared" si="5"/>
        <v>0.31352778674158349</v>
      </c>
      <c r="P12" s="6">
        <f t="shared" si="5"/>
        <v>0.27474968936941413</v>
      </c>
      <c r="Q12" s="6">
        <f t="shared" si="5"/>
        <v>0.29479741041533758</v>
      </c>
    </row>
    <row r="13" spans="1:17" x14ac:dyDescent="0.35">
      <c r="A13" s="2" t="s">
        <v>10</v>
      </c>
      <c r="B13">
        <v>9.81</v>
      </c>
      <c r="C13">
        <v>9.81</v>
      </c>
      <c r="D13">
        <v>9.81</v>
      </c>
      <c r="E13">
        <v>9.81</v>
      </c>
      <c r="F13">
        <v>9.81</v>
      </c>
      <c r="G13">
        <v>9.81</v>
      </c>
      <c r="H13">
        <v>9.81</v>
      </c>
      <c r="I13">
        <v>9.81</v>
      </c>
      <c r="K13">
        <v>9.81</v>
      </c>
      <c r="L13">
        <v>9.81</v>
      </c>
      <c r="M13">
        <v>9.81</v>
      </c>
      <c r="N13">
        <v>9.81</v>
      </c>
      <c r="O13">
        <v>9.81</v>
      </c>
      <c r="P13">
        <v>9.81</v>
      </c>
      <c r="Q13">
        <v>9.81</v>
      </c>
    </row>
    <row r="14" spans="1:17" x14ac:dyDescent="0.35">
      <c r="A14" s="2"/>
      <c r="B14" s="2"/>
      <c r="C14" s="2"/>
    </row>
    <row r="15" spans="1:17" s="5" customFormat="1" ht="16.5" x14ac:dyDescent="0.45">
      <c r="A15" s="4" t="s">
        <v>14</v>
      </c>
      <c r="B15" s="6">
        <f t="shared" ref="B15:G15" si="6">B4*2*B8*B9*B10*((B5/B4)^0.65)*B12^0.43</f>
        <v>3.7643679921831024</v>
      </c>
      <c r="C15" s="6">
        <f t="shared" si="6"/>
        <v>3.6267910879296354</v>
      </c>
      <c r="D15" s="6">
        <f t="shared" si="6"/>
        <v>3.5984732071445911</v>
      </c>
      <c r="E15" s="6">
        <f t="shared" si="6"/>
        <v>3.545763991246039</v>
      </c>
      <c r="F15" s="6">
        <f t="shared" si="6"/>
        <v>3.0339372971538134</v>
      </c>
      <c r="G15" s="6">
        <f t="shared" si="6"/>
        <v>3.4273842686430069</v>
      </c>
      <c r="H15" s="6">
        <f t="shared" ref="H15:O15" si="7">H4*2*H8*H9*H10*((H5/H4)^0.65)*H12^0.43</f>
        <v>2.89076795916518</v>
      </c>
      <c r="I15" s="6">
        <f t="shared" si="7"/>
        <v>2.7737563107106156</v>
      </c>
      <c r="J15" s="6"/>
      <c r="K15" s="6">
        <f t="shared" si="7"/>
        <v>3.3406847745640369</v>
      </c>
      <c r="L15" s="6">
        <f t="shared" si="7"/>
        <v>3.2783455402570714</v>
      </c>
      <c r="M15" s="6">
        <f>M4*2*M8*M9*M10*((M5/M4)^0.65)*M12^0.43</f>
        <v>2.7605475573255007</v>
      </c>
      <c r="N15" s="6">
        <f t="shared" si="7"/>
        <v>2.1352698962665815</v>
      </c>
      <c r="O15" s="6">
        <f t="shared" si="7"/>
        <v>2.6946494986830629</v>
      </c>
      <c r="P15" s="6">
        <f>P4*2*P8*P9*P10*((P5/P4)^0.65)*P12^0.43</f>
        <v>3.1752187864151655</v>
      </c>
      <c r="Q15" s="6">
        <f>Q4*2*Q8*Q9*Q10*((Q5/Q4)^0.65)*Q12^0.43</f>
        <v>3.4557414992565656</v>
      </c>
    </row>
    <row r="16" spans="1:17" ht="16.5" x14ac:dyDescent="0.45">
      <c r="A16" s="2" t="s">
        <v>15</v>
      </c>
      <c r="B16" s="1">
        <f t="shared" ref="B16:G16" si="8">B15/B5</f>
        <v>9.4109199804577557</v>
      </c>
      <c r="C16" s="1">
        <f t="shared" si="8"/>
        <v>9.066977719824088</v>
      </c>
      <c r="D16" s="1">
        <f t="shared" si="8"/>
        <v>8.9961830178614779</v>
      </c>
      <c r="E16" s="1">
        <f t="shared" si="8"/>
        <v>8.8644099781150967</v>
      </c>
      <c r="F16" s="1">
        <f t="shared" si="8"/>
        <v>7.5848432428845332</v>
      </c>
      <c r="G16" s="1">
        <f t="shared" si="8"/>
        <v>8.5684606716075162</v>
      </c>
      <c r="H16" s="1">
        <f t="shared" ref="H16:P16" si="9">H15/H5</f>
        <v>7.2269198979129499</v>
      </c>
      <c r="I16" s="1">
        <f t="shared" si="9"/>
        <v>6.9343907767765387</v>
      </c>
      <c r="J16" s="1"/>
      <c r="K16" s="1">
        <f t="shared" si="9"/>
        <v>8.3517119364100925</v>
      </c>
      <c r="L16" s="1">
        <f t="shared" si="9"/>
        <v>8.1958638506426773</v>
      </c>
      <c r="M16" s="1">
        <f>M15/M5</f>
        <v>6.9013688933137516</v>
      </c>
      <c r="N16" s="1">
        <f t="shared" si="9"/>
        <v>5.338174740666453</v>
      </c>
      <c r="O16" s="1">
        <f t="shared" si="9"/>
        <v>6.7366237467076573</v>
      </c>
      <c r="P16" s="1">
        <f t="shared" si="9"/>
        <v>7.9380469660379136</v>
      </c>
      <c r="Q16" s="1">
        <f t="shared" ref="Q16" si="10">Q15/Q5</f>
        <v>8.6393537481414135</v>
      </c>
    </row>
    <row r="18" spans="1:3" x14ac:dyDescent="0.35">
      <c r="A18" s="2" t="s">
        <v>13</v>
      </c>
      <c r="B18" s="2"/>
      <c r="C18" s="2"/>
    </row>
    <row r="19" spans="1:3" x14ac:dyDescent="0.35">
      <c r="A19" s="2" t="s">
        <v>21</v>
      </c>
      <c r="B19" t="s">
        <v>12</v>
      </c>
    </row>
    <row r="20" spans="1:3" x14ac:dyDescent="0.35">
      <c r="A20" s="2" t="s">
        <v>22</v>
      </c>
      <c r="B20" t="s">
        <v>20</v>
      </c>
    </row>
    <row r="21" spans="1:3" x14ac:dyDescent="0.35">
      <c r="A21" s="2" t="s">
        <v>23</v>
      </c>
      <c r="B21" t="s">
        <v>24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A0BA3-250F-4EEC-83A4-0E9C5B41389A}">
  <dimension ref="A1:O38"/>
  <sheetViews>
    <sheetView tabSelected="1" zoomScale="85" zoomScaleNormal="85" workbookViewId="0">
      <selection activeCell="C19" sqref="C19"/>
    </sheetView>
  </sheetViews>
  <sheetFormatPr defaultRowHeight="14.5" x14ac:dyDescent="0.35"/>
  <cols>
    <col min="1" max="1" width="91.1796875" bestFit="1" customWidth="1"/>
    <col min="2" max="2" width="9.81640625" bestFit="1" customWidth="1"/>
    <col min="3" max="3" width="9.81640625" customWidth="1"/>
    <col min="5" max="5" width="8" bestFit="1" customWidth="1"/>
    <col min="6" max="6" width="9" bestFit="1" customWidth="1"/>
    <col min="7" max="7" width="17.1796875" bestFit="1" customWidth="1"/>
    <col min="8" max="9" width="16.08984375" bestFit="1" customWidth="1"/>
    <col min="10" max="12" width="17.1796875" bestFit="1" customWidth="1"/>
    <col min="13" max="13" width="18.6328125" bestFit="1" customWidth="1"/>
  </cols>
  <sheetData>
    <row r="1" spans="1:15" x14ac:dyDescent="0.35">
      <c r="A1" t="s">
        <v>26</v>
      </c>
      <c r="G1" s="12"/>
      <c r="H1" s="12"/>
      <c r="I1" s="12"/>
      <c r="J1" s="12"/>
      <c r="K1" s="12"/>
      <c r="L1" s="12"/>
    </row>
    <row r="2" spans="1:15" x14ac:dyDescent="0.35">
      <c r="A2" s="3" t="s">
        <v>16</v>
      </c>
      <c r="B2" s="7" t="s">
        <v>61</v>
      </c>
      <c r="C2" s="7" t="s">
        <v>63</v>
      </c>
      <c r="D2" s="7" t="s">
        <v>6</v>
      </c>
      <c r="E2" s="7" t="s">
        <v>17</v>
      </c>
      <c r="F2" s="7" t="s">
        <v>18</v>
      </c>
      <c r="G2" s="7" t="s">
        <v>39</v>
      </c>
      <c r="H2" s="7" t="s">
        <v>40</v>
      </c>
      <c r="I2" s="7" t="s">
        <v>41</v>
      </c>
      <c r="J2" s="7" t="s">
        <v>19</v>
      </c>
      <c r="K2" s="7" t="s">
        <v>42</v>
      </c>
      <c r="L2" s="7" t="s">
        <v>43</v>
      </c>
      <c r="M2" s="7" t="s">
        <v>68</v>
      </c>
      <c r="N2" s="7" t="s">
        <v>67</v>
      </c>
      <c r="O2" s="7" t="s">
        <v>69</v>
      </c>
    </row>
    <row r="3" spans="1:15" x14ac:dyDescent="0.35">
      <c r="A3" s="3" t="s">
        <v>64</v>
      </c>
      <c r="B3" s="3">
        <f>100*1/500</f>
        <v>0.2</v>
      </c>
      <c r="C3" s="3">
        <f>100*0.5/100</f>
        <v>0.5</v>
      </c>
      <c r="D3" s="7">
        <v>1</v>
      </c>
      <c r="E3" s="7">
        <v>2</v>
      </c>
      <c r="F3" s="7">
        <v>10</v>
      </c>
      <c r="G3" s="7">
        <f>100*10^-4</f>
        <v>0.01</v>
      </c>
      <c r="H3" s="7">
        <f>100*10^-3</f>
        <v>0.1</v>
      </c>
      <c r="I3" s="7">
        <f>100*10^-2</f>
        <v>1</v>
      </c>
      <c r="J3" s="7">
        <f>100*10^-4</f>
        <v>0.01</v>
      </c>
      <c r="K3" s="7">
        <f>100*10^-3</f>
        <v>0.1</v>
      </c>
      <c r="L3" s="7">
        <f>100*10^-2</f>
        <v>1</v>
      </c>
      <c r="M3" s="7">
        <f>100*10^-2</f>
        <v>1</v>
      </c>
      <c r="N3" s="7">
        <f>100*10^-3</f>
        <v>0.1</v>
      </c>
      <c r="O3" s="7">
        <f>100*10^-4</f>
        <v>0.01</v>
      </c>
    </row>
    <row r="4" spans="1:15" x14ac:dyDescent="0.35">
      <c r="A4" s="3" t="s">
        <v>32</v>
      </c>
      <c r="B4" s="3"/>
      <c r="C4" s="3"/>
      <c r="D4" s="7"/>
      <c r="E4" s="7"/>
      <c r="F4" s="7"/>
      <c r="G4" s="7"/>
    </row>
    <row r="5" spans="1:15" ht="16.5" x14ac:dyDescent="0.45">
      <c r="A5" s="2" t="s">
        <v>29</v>
      </c>
      <c r="B5">
        <v>6.19</v>
      </c>
      <c r="C5">
        <v>6.19</v>
      </c>
      <c r="D5">
        <v>6.19</v>
      </c>
      <c r="E5">
        <v>6.19</v>
      </c>
      <c r="F5">
        <v>6.19</v>
      </c>
      <c r="G5">
        <v>6.19</v>
      </c>
      <c r="H5">
        <v>6.19</v>
      </c>
      <c r="I5">
        <v>6.19</v>
      </c>
      <c r="J5">
        <v>6.19</v>
      </c>
      <c r="K5">
        <v>6.19</v>
      </c>
      <c r="L5">
        <v>6.19</v>
      </c>
      <c r="M5">
        <v>6.19</v>
      </c>
      <c r="N5">
        <v>6.19</v>
      </c>
      <c r="O5">
        <v>6.19</v>
      </c>
    </row>
    <row r="6" spans="1:15" x14ac:dyDescent="0.35">
      <c r="A6" s="2" t="s">
        <v>31</v>
      </c>
      <c r="B6" s="15">
        <v>1.7424367598982931</v>
      </c>
      <c r="C6" s="15">
        <v>1.3560777747024633</v>
      </c>
      <c r="D6" s="11">
        <v>1.2290530491742786</v>
      </c>
      <c r="E6" s="11">
        <v>1.0901734477350304</v>
      </c>
      <c r="F6" s="11">
        <v>0.75299511025002308</v>
      </c>
      <c r="G6" s="11">
        <v>2.6495831718793244</v>
      </c>
      <c r="H6" s="10">
        <v>2.1287422271427259</v>
      </c>
      <c r="I6" s="10">
        <v>1.0822072146877018</v>
      </c>
      <c r="J6" s="10">
        <v>2.4137414890672573</v>
      </c>
      <c r="K6" s="10">
        <v>0.84705138850447448</v>
      </c>
      <c r="L6" s="10">
        <v>0.75606901005627813</v>
      </c>
      <c r="M6" s="10">
        <v>1.3430120859857919</v>
      </c>
      <c r="N6" s="10">
        <v>2.524394685856628</v>
      </c>
      <c r="O6" s="10">
        <v>2.9486951748316259</v>
      </c>
    </row>
    <row r="7" spans="1:15" ht="16.5" x14ac:dyDescent="0.45">
      <c r="A7" s="2" t="s">
        <v>30</v>
      </c>
      <c r="B7" s="2"/>
      <c r="C7" s="2"/>
    </row>
    <row r="8" spans="1:15" ht="16.5" x14ac:dyDescent="0.45">
      <c r="A8" s="2" t="s">
        <v>28</v>
      </c>
      <c r="B8">
        <f>1.5/1000</f>
        <v>1.5E-3</v>
      </c>
      <c r="C8">
        <f t="shared" ref="C8:O8" si="0">1.5/1000</f>
        <v>1.5E-3</v>
      </c>
      <c r="D8">
        <f t="shared" si="0"/>
        <v>1.5E-3</v>
      </c>
      <c r="E8">
        <f t="shared" si="0"/>
        <v>1.5E-3</v>
      </c>
      <c r="F8">
        <f t="shared" si="0"/>
        <v>1.5E-3</v>
      </c>
      <c r="G8">
        <f t="shared" si="0"/>
        <v>1.5E-3</v>
      </c>
      <c r="H8">
        <f t="shared" si="0"/>
        <v>1.5E-3</v>
      </c>
      <c r="I8">
        <f t="shared" si="0"/>
        <v>1.5E-3</v>
      </c>
      <c r="J8">
        <f t="shared" si="0"/>
        <v>1.5E-3</v>
      </c>
      <c r="K8">
        <f t="shared" si="0"/>
        <v>1.5E-3</v>
      </c>
      <c r="L8">
        <f t="shared" si="0"/>
        <v>1.5E-3</v>
      </c>
      <c r="M8">
        <f t="shared" si="0"/>
        <v>1.5E-3</v>
      </c>
      <c r="N8">
        <f t="shared" si="0"/>
        <v>1.5E-3</v>
      </c>
      <c r="O8">
        <f t="shared" si="0"/>
        <v>1.5E-3</v>
      </c>
    </row>
    <row r="9" spans="1:15" x14ac:dyDescent="0.35">
      <c r="A9" s="2" t="s">
        <v>55</v>
      </c>
      <c r="B9" s="10">
        <f>B5*(B6^(1/6))*(B8^(1/3))</f>
        <v>0.77728551193143769</v>
      </c>
      <c r="C9" s="10">
        <f>C5*(C6^(1/6))*(C8^(1/3))</f>
        <v>0.74547857848254417</v>
      </c>
      <c r="D9" s="10">
        <f t="shared" ref="D9:K9" si="1">D5*(D6^(1/6))*(D8^(1/3))</f>
        <v>0.73335823560618907</v>
      </c>
      <c r="E9" s="10">
        <f t="shared" si="1"/>
        <v>0.71884788958607626</v>
      </c>
      <c r="F9" s="10">
        <f t="shared" si="1"/>
        <v>0.67585432093121467</v>
      </c>
      <c r="G9" s="10">
        <f t="shared" si="1"/>
        <v>0.83352250107721226</v>
      </c>
      <c r="H9" s="10">
        <f t="shared" si="1"/>
        <v>0.80366474012755273</v>
      </c>
      <c r="I9" s="10">
        <f t="shared" si="1"/>
        <v>0.7179697382450948</v>
      </c>
      <c r="J9" s="10">
        <f t="shared" si="1"/>
        <v>0.82067183313518077</v>
      </c>
      <c r="K9" s="10">
        <f t="shared" si="1"/>
        <v>0.68924352543735357</v>
      </c>
      <c r="L9" s="10">
        <f>L5*(L6^(1/6))*(L8^(1/3))</f>
        <v>0.67631337295174221</v>
      </c>
      <c r="M9" s="10">
        <f>M5*(M6^(1/6))*(M8^(1/3))</f>
        <v>0.74427664086759693</v>
      </c>
      <c r="N9" s="10">
        <f t="shared" ref="N9:O9" si="2">N5*(N6^(1/6))*(N8^(1/3))</f>
        <v>0.82682565753064452</v>
      </c>
      <c r="O9" s="10">
        <f t="shared" si="2"/>
        <v>0.84851472205016376</v>
      </c>
    </row>
    <row r="10" spans="1:15" x14ac:dyDescent="0.35">
      <c r="A10" s="2" t="s">
        <v>59</v>
      </c>
      <c r="B10" s="10">
        <v>1.790643694067718</v>
      </c>
      <c r="C10" s="10">
        <v>1.591316265338131</v>
      </c>
      <c r="D10" s="10">
        <v>1.4663976381585018</v>
      </c>
      <c r="E10" s="10">
        <v>1.3620784205184977</v>
      </c>
      <c r="F10" s="10">
        <v>1.1240822954147061</v>
      </c>
      <c r="G10" s="10">
        <v>1.421594704308516</v>
      </c>
      <c r="H10" s="9">
        <v>1.3031585939662322</v>
      </c>
      <c r="I10" s="9">
        <v>1.0849225943352709</v>
      </c>
      <c r="J10" s="10">
        <v>1.3658866131561953</v>
      </c>
      <c r="K10" s="10">
        <v>0.99778217547744275</v>
      </c>
      <c r="L10" s="10">
        <v>0.99778217547744275</v>
      </c>
      <c r="M10" s="10">
        <v>1.1380215887074454</v>
      </c>
      <c r="N10" s="10">
        <v>1.3672575883384075</v>
      </c>
      <c r="O10" s="10">
        <v>1.5855250484362025</v>
      </c>
    </row>
    <row r="11" spans="1:15" x14ac:dyDescent="0.35">
      <c r="A11" s="2"/>
      <c r="B11" s="2"/>
      <c r="C11" s="2"/>
    </row>
    <row r="12" spans="1:15" s="5" customFormat="1" ht="16.5" x14ac:dyDescent="0.45">
      <c r="A12" s="4" t="s">
        <v>27</v>
      </c>
      <c r="B12" s="6">
        <f t="shared" ref="B12:F12" si="3">B5*(B6^(1/6))*(B8^(1/3))</f>
        <v>0.77728551193143769</v>
      </c>
      <c r="C12" s="6">
        <f t="shared" si="3"/>
        <v>0.74547857848254417</v>
      </c>
      <c r="D12" s="6">
        <f t="shared" si="3"/>
        <v>0.73335823560618907</v>
      </c>
      <c r="E12" s="6">
        <f t="shared" si="3"/>
        <v>0.71884788958607626</v>
      </c>
      <c r="F12" s="6">
        <f t="shared" si="3"/>
        <v>0.67585432093121467</v>
      </c>
      <c r="G12" s="6">
        <f t="shared" ref="G12:O12" si="4">G5*(G6^(1/6))*(G8^(1/3))</f>
        <v>0.83352250107721226</v>
      </c>
      <c r="H12" s="6">
        <f t="shared" si="4"/>
        <v>0.80366474012755273</v>
      </c>
      <c r="I12" s="6">
        <f t="shared" si="4"/>
        <v>0.7179697382450948</v>
      </c>
      <c r="J12" s="6">
        <f t="shared" si="4"/>
        <v>0.82067183313518077</v>
      </c>
      <c r="K12" s="6">
        <f t="shared" si="4"/>
        <v>0.68924352543735357</v>
      </c>
      <c r="L12" s="6">
        <f t="shared" si="4"/>
        <v>0.67631337295174221</v>
      </c>
      <c r="M12" s="6">
        <f t="shared" si="4"/>
        <v>0.74427664086759693</v>
      </c>
      <c r="N12" s="6">
        <f t="shared" si="4"/>
        <v>0.82682565753064452</v>
      </c>
      <c r="O12" s="6">
        <f t="shared" si="4"/>
        <v>0.84851472205016376</v>
      </c>
    </row>
    <row r="13" spans="1:15" s="12" customFormat="1" x14ac:dyDescent="0.35">
      <c r="A13" s="13" t="s">
        <v>60</v>
      </c>
      <c r="B13" s="14" t="str">
        <f>IF(B12&gt;B10, "Clear water", "Live bed")</f>
        <v>Live bed</v>
      </c>
      <c r="C13" s="14" t="str">
        <f>IF(C12&gt;C10, "Clear water", "Live bed")</f>
        <v>Live bed</v>
      </c>
      <c r="D13" s="14" t="str">
        <f>IF(D12&gt;D10, "Clear water", "Live bed")</f>
        <v>Live bed</v>
      </c>
      <c r="E13" s="14" t="str">
        <f t="shared" ref="E13:O13" si="5">IF(E12&gt;E10, "Clear water", "Live bed")</f>
        <v>Live bed</v>
      </c>
      <c r="F13" s="14" t="str">
        <f t="shared" si="5"/>
        <v>Live bed</v>
      </c>
      <c r="G13" s="14" t="str">
        <f t="shared" si="5"/>
        <v>Live bed</v>
      </c>
      <c r="H13" s="14" t="str">
        <f t="shared" si="5"/>
        <v>Live bed</v>
      </c>
      <c r="I13" s="14" t="str">
        <f t="shared" si="5"/>
        <v>Live bed</v>
      </c>
      <c r="J13" s="14" t="str">
        <f t="shared" si="5"/>
        <v>Live bed</v>
      </c>
      <c r="K13" s="14" t="str">
        <f t="shared" si="5"/>
        <v>Live bed</v>
      </c>
      <c r="L13" s="14" t="str">
        <f t="shared" si="5"/>
        <v>Live bed</v>
      </c>
      <c r="M13" s="14" t="str">
        <f t="shared" si="5"/>
        <v>Live bed</v>
      </c>
      <c r="N13" s="14" t="str">
        <f t="shared" si="5"/>
        <v>Live bed</v>
      </c>
      <c r="O13" s="14" t="str">
        <f t="shared" si="5"/>
        <v>Live bed</v>
      </c>
    </row>
    <row r="15" spans="1:15" x14ac:dyDescent="0.35">
      <c r="A15" s="3" t="s">
        <v>33</v>
      </c>
      <c r="B15" s="3"/>
      <c r="C15" s="3"/>
    </row>
    <row r="16" spans="1:15" x14ac:dyDescent="0.35">
      <c r="A16" s="2" t="s">
        <v>34</v>
      </c>
      <c r="B16" s="2">
        <f>B27</f>
        <v>21.02</v>
      </c>
      <c r="C16" s="2">
        <f t="shared" ref="C16:M16" si="6">C27</f>
        <v>16.79</v>
      </c>
      <c r="D16" s="2">
        <f t="shared" si="6"/>
        <v>14.55</v>
      </c>
      <c r="E16" s="2">
        <f t="shared" si="6"/>
        <v>12.33</v>
      </c>
      <c r="F16" s="2">
        <f t="shared" si="6"/>
        <v>8.3800000000000008</v>
      </c>
      <c r="G16" s="2">
        <f t="shared" si="6"/>
        <v>42.3</v>
      </c>
      <c r="H16" s="2">
        <f t="shared" si="6"/>
        <v>24.1</v>
      </c>
      <c r="I16" s="2">
        <f t="shared" si="6"/>
        <v>11.94</v>
      </c>
      <c r="J16" s="2">
        <f t="shared" si="6"/>
        <v>24.9</v>
      </c>
      <c r="K16" s="2">
        <f t="shared" si="6"/>
        <v>8.6999999999999993</v>
      </c>
      <c r="L16" s="2">
        <f t="shared" si="6"/>
        <v>7.2</v>
      </c>
      <c r="M16" s="2">
        <f t="shared" si="6"/>
        <v>14.6</v>
      </c>
      <c r="N16" s="2">
        <v>46.3</v>
      </c>
      <c r="O16" s="2">
        <v>52.1</v>
      </c>
    </row>
    <row r="17" spans="1:15" x14ac:dyDescent="0.35">
      <c r="A17" s="2" t="s">
        <v>25</v>
      </c>
      <c r="B17">
        <v>2.5000000000000001E-2</v>
      </c>
      <c r="C17">
        <v>2.5000000000000001E-2</v>
      </c>
      <c r="D17">
        <v>2.5000000000000001E-2</v>
      </c>
      <c r="E17">
        <v>2.5000000000000001E-2</v>
      </c>
      <c r="F17">
        <v>2.5000000000000001E-2</v>
      </c>
      <c r="G17">
        <v>2.5000000000000001E-2</v>
      </c>
      <c r="H17">
        <v>2.5000000000000001E-2</v>
      </c>
      <c r="I17">
        <v>2.5000000000000001E-2</v>
      </c>
      <c r="J17">
        <v>2.5000000000000001E-2</v>
      </c>
      <c r="K17">
        <v>2.5000000000000001E-2</v>
      </c>
      <c r="L17">
        <v>2.5000000000000001E-2</v>
      </c>
      <c r="M17">
        <v>2.5000000000000001E-2</v>
      </c>
      <c r="N17">
        <v>2.5000000000000001E-2</v>
      </c>
      <c r="O17">
        <v>2.5000000000000001E-2</v>
      </c>
    </row>
    <row r="18" spans="1:15" ht="16.5" x14ac:dyDescent="0.45">
      <c r="A18" s="2" t="s">
        <v>35</v>
      </c>
      <c r="B18">
        <f>B8</f>
        <v>1.5E-3</v>
      </c>
      <c r="C18">
        <f t="shared" ref="C18:L18" si="7">C8</f>
        <v>1.5E-3</v>
      </c>
      <c r="D18">
        <f t="shared" si="7"/>
        <v>1.5E-3</v>
      </c>
      <c r="E18">
        <f t="shared" si="7"/>
        <v>1.5E-3</v>
      </c>
      <c r="F18">
        <f t="shared" si="7"/>
        <v>1.5E-3</v>
      </c>
      <c r="G18">
        <f t="shared" si="7"/>
        <v>1.5E-3</v>
      </c>
      <c r="H18">
        <f t="shared" si="7"/>
        <v>1.5E-3</v>
      </c>
      <c r="I18">
        <f t="shared" si="7"/>
        <v>1.5E-3</v>
      </c>
      <c r="J18">
        <f t="shared" si="7"/>
        <v>1.5E-3</v>
      </c>
      <c r="K18">
        <f t="shared" si="7"/>
        <v>1.5E-3</v>
      </c>
      <c r="L18">
        <f t="shared" si="7"/>
        <v>1.5E-3</v>
      </c>
      <c r="M18">
        <f t="shared" ref="M18:O18" si="8">M8</f>
        <v>1.5E-3</v>
      </c>
      <c r="N18">
        <f t="shared" si="8"/>
        <v>1.5E-3</v>
      </c>
      <c r="O18">
        <f t="shared" si="8"/>
        <v>1.5E-3</v>
      </c>
    </row>
    <row r="19" spans="1:15" ht="16.5" x14ac:dyDescent="0.45">
      <c r="A19" s="2" t="s">
        <v>36</v>
      </c>
      <c r="B19">
        <f t="shared" ref="B19:L19" si="9">1.25*B18</f>
        <v>1.8749999999999999E-3</v>
      </c>
      <c r="C19">
        <f t="shared" si="9"/>
        <v>1.8749999999999999E-3</v>
      </c>
      <c r="D19">
        <f t="shared" si="9"/>
        <v>1.8749999999999999E-3</v>
      </c>
      <c r="E19">
        <f t="shared" si="9"/>
        <v>1.8749999999999999E-3</v>
      </c>
      <c r="F19">
        <f t="shared" si="9"/>
        <v>1.8749999999999999E-3</v>
      </c>
      <c r="G19">
        <f t="shared" si="9"/>
        <v>1.8749999999999999E-3</v>
      </c>
      <c r="H19">
        <f t="shared" si="9"/>
        <v>1.8749999999999999E-3</v>
      </c>
      <c r="I19">
        <f t="shared" si="9"/>
        <v>1.8749999999999999E-3</v>
      </c>
      <c r="J19">
        <f t="shared" si="9"/>
        <v>1.8749999999999999E-3</v>
      </c>
      <c r="K19">
        <f t="shared" si="9"/>
        <v>1.8749999999999999E-3</v>
      </c>
      <c r="L19">
        <f t="shared" si="9"/>
        <v>1.8749999999999999E-3</v>
      </c>
      <c r="M19">
        <f t="shared" ref="M19:O19" si="10">1.25*M18</f>
        <v>1.8749999999999999E-3</v>
      </c>
      <c r="N19">
        <f t="shared" si="10"/>
        <v>1.8749999999999999E-3</v>
      </c>
      <c r="O19">
        <f t="shared" si="10"/>
        <v>1.8749999999999999E-3</v>
      </c>
    </row>
    <row r="20" spans="1:15" x14ac:dyDescent="0.35">
      <c r="A20" s="2" t="s">
        <v>38</v>
      </c>
      <c r="B20">
        <f t="shared" ref="B20:O20" si="11">7.5-0.4</f>
        <v>7.1</v>
      </c>
      <c r="C20">
        <f t="shared" si="11"/>
        <v>7.1</v>
      </c>
      <c r="D20">
        <f t="shared" si="11"/>
        <v>7.1</v>
      </c>
      <c r="E20">
        <f t="shared" si="11"/>
        <v>7.1</v>
      </c>
      <c r="F20">
        <f t="shared" si="11"/>
        <v>7.1</v>
      </c>
      <c r="G20">
        <f t="shared" si="11"/>
        <v>7.1</v>
      </c>
      <c r="H20">
        <f t="shared" si="11"/>
        <v>7.1</v>
      </c>
      <c r="I20">
        <f t="shared" si="11"/>
        <v>7.1</v>
      </c>
      <c r="J20">
        <f t="shared" si="11"/>
        <v>7.1</v>
      </c>
      <c r="K20">
        <f t="shared" si="11"/>
        <v>7.1</v>
      </c>
      <c r="L20">
        <f t="shared" si="11"/>
        <v>7.1</v>
      </c>
      <c r="M20">
        <f t="shared" si="11"/>
        <v>7.1</v>
      </c>
      <c r="N20">
        <f t="shared" si="11"/>
        <v>7.1</v>
      </c>
      <c r="O20">
        <f t="shared" si="11"/>
        <v>7.1</v>
      </c>
    </row>
    <row r="21" spans="1:15" s="5" customFormat="1" x14ac:dyDescent="0.35">
      <c r="A21" s="4" t="s">
        <v>37</v>
      </c>
      <c r="B21" s="6">
        <f t="shared" ref="B21:O21" si="12">(B17*(B16^2)/(B20^2*B19^(2/3)))^(3/7)</f>
        <v>3.1374767978168361</v>
      </c>
      <c r="C21" s="6">
        <f t="shared" si="12"/>
        <v>2.5878481859252016</v>
      </c>
      <c r="D21" s="6">
        <f t="shared" si="12"/>
        <v>2.2889433798020784</v>
      </c>
      <c r="E21" s="6">
        <f t="shared" si="12"/>
        <v>1.9861248711762076</v>
      </c>
      <c r="F21" s="6">
        <f t="shared" si="12"/>
        <v>1.4264197958165121</v>
      </c>
      <c r="G21" s="6">
        <f t="shared" si="12"/>
        <v>5.7134886706101131</v>
      </c>
      <c r="H21" s="6">
        <f t="shared" si="12"/>
        <v>3.5276166020588069</v>
      </c>
      <c r="I21" s="6">
        <f t="shared" si="12"/>
        <v>1.9321547510479622</v>
      </c>
      <c r="J21" s="6">
        <f t="shared" si="12"/>
        <v>3.6277524065437059</v>
      </c>
      <c r="K21" s="6">
        <f t="shared" si="12"/>
        <v>1.4729824007208918</v>
      </c>
      <c r="L21" s="6">
        <f t="shared" si="12"/>
        <v>1.2524251118263272</v>
      </c>
      <c r="M21" s="6">
        <f t="shared" si="12"/>
        <v>2.2956838283210597</v>
      </c>
      <c r="N21" s="6">
        <f t="shared" si="12"/>
        <v>6.1735673557814543</v>
      </c>
      <c r="O21" s="6">
        <f t="shared" si="12"/>
        <v>6.830783689858154</v>
      </c>
    </row>
    <row r="23" spans="1:15" x14ac:dyDescent="0.35">
      <c r="A23" s="3" t="s">
        <v>62</v>
      </c>
      <c r="B23" s="3"/>
      <c r="C23" s="3"/>
    </row>
    <row r="24" spans="1:15" x14ac:dyDescent="0.35">
      <c r="A24" s="2" t="s">
        <v>46</v>
      </c>
      <c r="B24" s="15">
        <v>1.7424367598982931</v>
      </c>
      <c r="C24" s="15">
        <v>1.3560777747024633</v>
      </c>
      <c r="D24" s="11">
        <v>1.2290530491742786</v>
      </c>
      <c r="E24" s="11">
        <v>1.0901734477350304</v>
      </c>
      <c r="F24" s="11">
        <v>0.75299511025002308</v>
      </c>
      <c r="G24" s="11">
        <v>2.6495831718793244</v>
      </c>
      <c r="H24" s="11">
        <v>2.1287422271427259</v>
      </c>
      <c r="I24" s="10">
        <v>1.0822072146877018</v>
      </c>
      <c r="J24" s="11">
        <v>2.4137414890672573</v>
      </c>
      <c r="K24" s="11">
        <v>0.84705138850447448</v>
      </c>
      <c r="L24" s="10">
        <v>0.75606901005627813</v>
      </c>
      <c r="M24" s="10">
        <v>1.3430120859857919</v>
      </c>
      <c r="N24" s="10">
        <v>2.524394685856628</v>
      </c>
      <c r="O24" s="10">
        <v>2.9486951748316259</v>
      </c>
    </row>
    <row r="25" spans="1:15" x14ac:dyDescent="0.35">
      <c r="A25" s="2" t="s">
        <v>47</v>
      </c>
      <c r="B25" s="15">
        <v>1.2865325018896452</v>
      </c>
      <c r="C25" s="15">
        <v>1.1609535147392289</v>
      </c>
      <c r="D25" s="10">
        <v>1.0863085789871503</v>
      </c>
      <c r="E25" s="10">
        <v>1.0064351851851852</v>
      </c>
      <c r="F25" s="10">
        <v>0.81351171579743009</v>
      </c>
      <c r="G25" s="10">
        <v>1.9723333333333333</v>
      </c>
      <c r="H25" s="10">
        <v>1.7530621693121691</v>
      </c>
      <c r="I25" s="9">
        <v>1.1572868480725622</v>
      </c>
      <c r="J25" s="10">
        <v>1.9076496598639454</v>
      </c>
      <c r="K25" s="10">
        <v>1.0029075963718821</v>
      </c>
      <c r="L25" s="10">
        <v>0.90607350718065016</v>
      </c>
      <c r="M25" s="10">
        <v>1.2988433484504909</v>
      </c>
      <c r="N25" s="10">
        <v>1.7922879818594104</v>
      </c>
      <c r="O25" s="10">
        <v>2.0430037792894939</v>
      </c>
    </row>
    <row r="26" spans="1:15" x14ac:dyDescent="0.35">
      <c r="A26" s="2" t="s">
        <v>48</v>
      </c>
      <c r="B26" s="2">
        <v>21.29</v>
      </c>
      <c r="C26" s="2">
        <v>17.420000000000002</v>
      </c>
      <c r="D26">
        <v>15.16</v>
      </c>
      <c r="E26">
        <v>12.9</v>
      </c>
      <c r="F26">
        <v>7.78</v>
      </c>
      <c r="G26">
        <v>50.9</v>
      </c>
      <c r="H26">
        <v>26.3</v>
      </c>
      <c r="I26">
        <v>12.94</v>
      </c>
      <c r="J26">
        <v>34</v>
      </c>
      <c r="K26" s="1">
        <v>8.9</v>
      </c>
      <c r="L26">
        <v>7.4</v>
      </c>
      <c r="M26">
        <v>16.87</v>
      </c>
      <c r="N26">
        <v>46.3</v>
      </c>
      <c r="O26">
        <v>52.1</v>
      </c>
    </row>
    <row r="27" spans="1:15" x14ac:dyDescent="0.35">
      <c r="A27" s="2" t="s">
        <v>45</v>
      </c>
      <c r="B27" s="2">
        <v>21.02</v>
      </c>
      <c r="C27" s="2">
        <v>16.79</v>
      </c>
      <c r="D27">
        <v>14.55</v>
      </c>
      <c r="E27">
        <v>12.33</v>
      </c>
      <c r="F27">
        <v>8.3800000000000008</v>
      </c>
      <c r="G27">
        <v>42.3</v>
      </c>
      <c r="H27">
        <v>24.1</v>
      </c>
      <c r="I27">
        <v>11.94</v>
      </c>
      <c r="J27">
        <v>24.9</v>
      </c>
      <c r="K27" s="1">
        <v>8.6999999999999993</v>
      </c>
      <c r="L27">
        <v>7.2</v>
      </c>
      <c r="M27">
        <v>14.6</v>
      </c>
      <c r="N27">
        <v>42.6</v>
      </c>
      <c r="O27">
        <v>45.7</v>
      </c>
    </row>
    <row r="28" spans="1:15" x14ac:dyDescent="0.35">
      <c r="A28" s="2" t="s">
        <v>49</v>
      </c>
      <c r="B28" s="2">
        <f>D28</f>
        <v>7.1</v>
      </c>
      <c r="C28" s="2">
        <f>C20</f>
        <v>7.1</v>
      </c>
      <c r="D28">
        <v>7.1</v>
      </c>
      <c r="E28">
        <v>7.1</v>
      </c>
      <c r="F28">
        <v>7.1</v>
      </c>
      <c r="G28">
        <v>7.1</v>
      </c>
      <c r="H28">
        <v>7.1</v>
      </c>
      <c r="I28">
        <v>7.1</v>
      </c>
      <c r="J28">
        <v>7.1</v>
      </c>
      <c r="K28">
        <v>7.1</v>
      </c>
      <c r="L28">
        <v>7.1</v>
      </c>
      <c r="M28">
        <v>7.1</v>
      </c>
      <c r="N28">
        <v>7.1</v>
      </c>
      <c r="O28">
        <v>7.1</v>
      </c>
    </row>
    <row r="29" spans="1:15" x14ac:dyDescent="0.35">
      <c r="A29" s="2" t="s">
        <v>53</v>
      </c>
      <c r="B29" s="2">
        <f>D29</f>
        <v>5.5</v>
      </c>
      <c r="C29" s="2">
        <f>B29</f>
        <v>5.5</v>
      </c>
      <c r="D29">
        <f>5.9-0.4</f>
        <v>5.5</v>
      </c>
      <c r="E29">
        <f t="shared" ref="E29:O29" si="13">5.9-0.4</f>
        <v>5.5</v>
      </c>
      <c r="F29">
        <f t="shared" si="13"/>
        <v>5.5</v>
      </c>
      <c r="G29">
        <f t="shared" si="13"/>
        <v>5.5</v>
      </c>
      <c r="H29">
        <f t="shared" si="13"/>
        <v>5.5</v>
      </c>
      <c r="I29">
        <f t="shared" si="13"/>
        <v>5.5</v>
      </c>
      <c r="J29">
        <f t="shared" si="13"/>
        <v>5.5</v>
      </c>
      <c r="K29">
        <f t="shared" si="13"/>
        <v>5.5</v>
      </c>
      <c r="L29">
        <f t="shared" si="13"/>
        <v>5.5</v>
      </c>
      <c r="M29">
        <f t="shared" si="13"/>
        <v>5.5</v>
      </c>
      <c r="N29">
        <f t="shared" si="13"/>
        <v>5.5</v>
      </c>
      <c r="O29">
        <f t="shared" si="13"/>
        <v>5.5</v>
      </c>
    </row>
    <row r="30" spans="1:15" x14ac:dyDescent="0.35">
      <c r="A30" s="2" t="s">
        <v>50</v>
      </c>
      <c r="B30">
        <f t="shared" ref="B30:G30" si="14">IF(B38&lt;0.5, 0.59, IF(B38&lt;2, 0.64, 0.69))</f>
        <v>0.64</v>
      </c>
      <c r="C30">
        <f t="shared" si="14"/>
        <v>0.64</v>
      </c>
      <c r="D30">
        <f t="shared" si="14"/>
        <v>0.64</v>
      </c>
      <c r="E30">
        <f t="shared" si="14"/>
        <v>0.64</v>
      </c>
      <c r="F30">
        <f t="shared" si="14"/>
        <v>0.64</v>
      </c>
      <c r="G30">
        <f t="shared" si="14"/>
        <v>0.59</v>
      </c>
      <c r="H30">
        <f t="shared" ref="H30:O30" si="15">IF(H38&lt;0.5, 0.59, IF(H38&lt;2, 0.64, 0.69))</f>
        <v>0.64</v>
      </c>
      <c r="I30">
        <f t="shared" si="15"/>
        <v>0.64</v>
      </c>
      <c r="J30">
        <f t="shared" si="15"/>
        <v>0.64</v>
      </c>
      <c r="K30">
        <f t="shared" si="15"/>
        <v>0.64</v>
      </c>
      <c r="L30">
        <f t="shared" si="15"/>
        <v>0.64</v>
      </c>
      <c r="M30">
        <f t="shared" si="15"/>
        <v>0.64</v>
      </c>
      <c r="N30">
        <f t="shared" si="15"/>
        <v>0.64</v>
      </c>
      <c r="O30">
        <f t="shared" si="15"/>
        <v>0.64</v>
      </c>
    </row>
    <row r="31" spans="1:15" x14ac:dyDescent="0.35">
      <c r="A31" s="2" t="s">
        <v>57</v>
      </c>
      <c r="B31" s="10">
        <f t="shared" ref="B31:N31" si="16">B24*((B27/B26)^(6/7))*(B28/B29)^B30</f>
        <v>2.0294536958200853</v>
      </c>
      <c r="C31" s="10">
        <f t="shared" si="16"/>
        <v>1.5471973618531161</v>
      </c>
      <c r="D31" s="10">
        <f t="shared" si="16"/>
        <v>1.3971906549902653</v>
      </c>
      <c r="E31" s="10">
        <f t="shared" si="16"/>
        <v>1.2349403850258187</v>
      </c>
      <c r="F31" s="10">
        <f t="shared" si="16"/>
        <v>0.94497560355747057</v>
      </c>
      <c r="G31" s="10">
        <f t="shared" si="16"/>
        <v>2.6285186853871489</v>
      </c>
      <c r="H31" s="10">
        <f t="shared" si="16"/>
        <v>2.3258269918493699</v>
      </c>
      <c r="I31" s="10">
        <f t="shared" si="16"/>
        <v>1.1894431513403649</v>
      </c>
      <c r="J31" s="10">
        <f t="shared" si="16"/>
        <v>2.1762563947221936</v>
      </c>
      <c r="K31" s="10">
        <f t="shared" si="16"/>
        <v>0.97818800792381599</v>
      </c>
      <c r="L31" s="10">
        <f t="shared" si="16"/>
        <v>0.86963162539563732</v>
      </c>
      <c r="M31" s="10">
        <f t="shared" si="16"/>
        <v>1.3971947608703628</v>
      </c>
      <c r="N31" s="10">
        <f t="shared" si="16"/>
        <v>2.767747256528585</v>
      </c>
      <c r="O31" s="10">
        <f>O24*((O27/O26)^(6/7))*(O28/O29)^O30</f>
        <v>3.1032247043827055</v>
      </c>
    </row>
    <row r="32" spans="1:15" s="5" customFormat="1" x14ac:dyDescent="0.35">
      <c r="A32" s="4" t="s">
        <v>58</v>
      </c>
      <c r="B32" s="6">
        <f>IF(B31-B25&lt;0, 0, B31-B25)</f>
        <v>0.74292119393044009</v>
      </c>
      <c r="C32" s="6">
        <f>IF(C31-C25&lt;0, 0, C31-C25)</f>
        <v>0.38624384711388715</v>
      </c>
      <c r="D32" s="6">
        <f t="shared" ref="D32:O32" si="17">IF(D31-D25&lt;0, 0, D31-D25)</f>
        <v>0.31088207600311502</v>
      </c>
      <c r="E32" s="6">
        <f t="shared" si="17"/>
        <v>0.22850519984063355</v>
      </c>
      <c r="F32" s="6">
        <f t="shared" si="17"/>
        <v>0.13146388776004048</v>
      </c>
      <c r="G32" s="6">
        <f t="shared" si="17"/>
        <v>0.65618535205381567</v>
      </c>
      <c r="H32" s="6">
        <f t="shared" si="17"/>
        <v>0.57276482253720085</v>
      </c>
      <c r="I32" s="6">
        <f t="shared" si="17"/>
        <v>3.2156303267802722E-2</v>
      </c>
      <c r="J32" s="6">
        <f t="shared" si="17"/>
        <v>0.26860673485824815</v>
      </c>
      <c r="K32" s="6">
        <f t="shared" si="17"/>
        <v>0</v>
      </c>
      <c r="L32" s="6">
        <f t="shared" si="17"/>
        <v>0</v>
      </c>
      <c r="M32" s="6">
        <f t="shared" si="17"/>
        <v>9.8351412419871886E-2</v>
      </c>
      <c r="N32" s="6">
        <f t="shared" si="17"/>
        <v>0.97545927466917459</v>
      </c>
      <c r="O32" s="6">
        <f t="shared" si="17"/>
        <v>1.0602209250932115</v>
      </c>
    </row>
    <row r="33" spans="1:15" x14ac:dyDescent="0.35">
      <c r="A33" s="2"/>
      <c r="B33" s="2"/>
      <c r="C33" s="2"/>
      <c r="D33" s="10"/>
    </row>
    <row r="34" spans="1:15" x14ac:dyDescent="0.35">
      <c r="A34" s="2" t="s">
        <v>54</v>
      </c>
      <c r="B34" s="8">
        <f>(1911.89-1911.86)/11</f>
        <v>2.7272727272909174E-3</v>
      </c>
      <c r="C34" s="8">
        <f>0.02/11</f>
        <v>1.8181818181818182E-3</v>
      </c>
      <c r="D34">
        <f>(1911.56-1911.53)/11</f>
        <v>2.7272727272702468E-3</v>
      </c>
      <c r="E34">
        <f>(1911.42-1911.39)/11</f>
        <v>2.7272727272702468E-3</v>
      </c>
      <c r="F34">
        <f>(1911.08-1911.04)/11</f>
        <v>3.6363636363603291E-3</v>
      </c>
      <c r="G34">
        <v>9.9999999999999995E-8</v>
      </c>
      <c r="H34" s="8">
        <f>-(1912.46-1912.51)/11</f>
        <v>4.5454545454504114E-3</v>
      </c>
      <c r="I34" s="8">
        <f>(1911.43-1911.385)/11</f>
        <v>4.0909090909157057E-3</v>
      </c>
      <c r="J34">
        <f>0.01/11</f>
        <v>9.0909090909090909E-4</v>
      </c>
      <c r="K34">
        <f>0.06/11</f>
        <v>5.4545454545454541E-3</v>
      </c>
      <c r="L34">
        <f>0.06/11</f>
        <v>5.4545454545454541E-3</v>
      </c>
      <c r="M34">
        <f>0.05/11</f>
        <v>4.5454545454545461E-3</v>
      </c>
      <c r="N34">
        <v>4.1200000000000004E-3</v>
      </c>
      <c r="O34">
        <v>3.7499999999999999E-3</v>
      </c>
    </row>
    <row r="35" spans="1:15" x14ac:dyDescent="0.35">
      <c r="A35" s="2" t="s">
        <v>10</v>
      </c>
      <c r="B35">
        <v>9.81</v>
      </c>
      <c r="C35">
        <v>9.81</v>
      </c>
      <c r="D35">
        <v>9.81</v>
      </c>
      <c r="E35">
        <v>9.81</v>
      </c>
      <c r="F35">
        <v>9.81</v>
      </c>
      <c r="G35">
        <v>9.81</v>
      </c>
      <c r="H35">
        <v>9.81</v>
      </c>
      <c r="I35">
        <v>9.81</v>
      </c>
      <c r="J35">
        <v>9.81</v>
      </c>
      <c r="K35">
        <v>9.81</v>
      </c>
      <c r="L35">
        <v>9.81</v>
      </c>
      <c r="M35">
        <v>9.81</v>
      </c>
      <c r="N35">
        <v>9.81</v>
      </c>
      <c r="O35">
        <v>9.81</v>
      </c>
    </row>
    <row r="36" spans="1:15" x14ac:dyDescent="0.35">
      <c r="A36" s="2" t="s">
        <v>52</v>
      </c>
      <c r="B36" s="9">
        <f t="shared" ref="B36:G36" si="18">(B35*B34*B24)^0.5</f>
        <v>0.21591225878740819</v>
      </c>
      <c r="C36" s="9">
        <f t="shared" si="18"/>
        <v>0.15552329828287445</v>
      </c>
      <c r="D36" s="9">
        <f t="shared" si="18"/>
        <v>0.18133602970769772</v>
      </c>
      <c r="E36" s="9">
        <f t="shared" si="18"/>
        <v>0.17078376697080691</v>
      </c>
      <c r="F36" s="9">
        <f t="shared" si="18"/>
        <v>0.16389444531655686</v>
      </c>
      <c r="G36" s="9">
        <f t="shared" si="18"/>
        <v>1.6122162049841879E-3</v>
      </c>
      <c r="H36" s="9">
        <f>(E35*H34*H24)^0.5</f>
        <v>0.30809503587109988</v>
      </c>
      <c r="I36" s="9">
        <f t="shared" ref="I36:O36" si="19">(I35*I34*I24)^0.5</f>
        <v>0.20840091932371352</v>
      </c>
      <c r="J36" s="9">
        <f t="shared" si="19"/>
        <v>0.14671804749788186</v>
      </c>
      <c r="K36" s="9">
        <f t="shared" si="19"/>
        <v>0.21289657055048494</v>
      </c>
      <c r="L36" s="9">
        <f t="shared" si="19"/>
        <v>0.20113817487649568</v>
      </c>
      <c r="M36" s="9">
        <f t="shared" si="19"/>
        <v>0.2447164273893043</v>
      </c>
      <c r="N36" s="9">
        <f t="shared" si="19"/>
        <v>0.31941973154018605</v>
      </c>
      <c r="O36" s="9">
        <f t="shared" si="19"/>
        <v>0.32935561896545568</v>
      </c>
    </row>
    <row r="37" spans="1:15" x14ac:dyDescent="0.35">
      <c r="A37" s="2" t="s">
        <v>51</v>
      </c>
      <c r="B37">
        <v>0.18</v>
      </c>
      <c r="C37">
        <v>0.18</v>
      </c>
      <c r="D37">
        <v>0.18</v>
      </c>
      <c r="E37">
        <v>0.18</v>
      </c>
      <c r="F37">
        <v>0.18</v>
      </c>
      <c r="G37">
        <v>0.18</v>
      </c>
      <c r="H37">
        <v>0.18</v>
      </c>
      <c r="I37">
        <v>0.18</v>
      </c>
      <c r="J37">
        <v>0.18</v>
      </c>
      <c r="K37">
        <v>0.18</v>
      </c>
      <c r="L37">
        <v>0.18</v>
      </c>
      <c r="M37">
        <v>0.18</v>
      </c>
      <c r="N37">
        <v>0.18</v>
      </c>
      <c r="O37">
        <v>0.18</v>
      </c>
    </row>
    <row r="38" spans="1:15" x14ac:dyDescent="0.35">
      <c r="A38" s="2" t="s">
        <v>56</v>
      </c>
      <c r="B38" s="10">
        <f t="shared" ref="B38:G38" si="20">B36/B37</f>
        <v>1.1995125488189344</v>
      </c>
      <c r="C38" s="10">
        <f t="shared" si="20"/>
        <v>0.86401832379374699</v>
      </c>
      <c r="D38" s="10">
        <f t="shared" si="20"/>
        <v>1.0074223872649875</v>
      </c>
      <c r="E38" s="10">
        <f t="shared" si="20"/>
        <v>0.94879870539337174</v>
      </c>
      <c r="F38" s="10">
        <f t="shared" si="20"/>
        <v>0.91052469620309373</v>
      </c>
      <c r="G38" s="10">
        <f t="shared" si="20"/>
        <v>8.9567566943565997E-3</v>
      </c>
      <c r="H38" s="10">
        <f>H36/E37</f>
        <v>1.7116390881727772</v>
      </c>
      <c r="I38" s="10">
        <f t="shared" ref="I38:O38" si="21">I36/I37</f>
        <v>1.1577828851317418</v>
      </c>
      <c r="J38" s="10">
        <f t="shared" si="21"/>
        <v>0.81510026387712153</v>
      </c>
      <c r="K38" s="10">
        <f t="shared" si="21"/>
        <v>1.1827587252804719</v>
      </c>
      <c r="L38" s="10">
        <f t="shared" si="21"/>
        <v>1.1174343048694204</v>
      </c>
      <c r="M38" s="10">
        <f t="shared" si="21"/>
        <v>1.3595357077183572</v>
      </c>
      <c r="N38" s="10">
        <f t="shared" si="21"/>
        <v>1.7745540641121447</v>
      </c>
      <c r="O38" s="10">
        <f t="shared" si="21"/>
        <v>1.829753438696976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PierScour</vt:lpstr>
      <vt:lpstr>ContractionScour</vt:lpstr>
      <vt:lpstr>SpecificGage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Avital Breverman</dc:creator>
  <cp:lastModifiedBy>Avital Breverman</cp:lastModifiedBy>
  <dcterms:created xsi:type="dcterms:W3CDTF">2022-03-05T20:38:51Z</dcterms:created>
  <dcterms:modified xsi:type="dcterms:W3CDTF">2022-08-21T02:38:29Z</dcterms:modified>
</cp:coreProperties>
</file>