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701" activeTab="0"/>
  </bookViews>
  <sheets>
    <sheet name="Einstein Calculator" sheetId="1" r:id="rId1"/>
    <sheet name="Einstein Algorithm Calculations" sheetId="2" r:id="rId2"/>
    <sheet name="J1(z,E)" sheetId="3" r:id="rId3"/>
    <sheet name="J2(z,E)" sheetId="4" r:id="rId4"/>
    <sheet name="Graph Data" sheetId="5" r:id="rId5"/>
  </sheets>
  <definedNames>
    <definedName name="_xlnm.Print_Area" localSheetId="1">'Einstein Algorithm Calculations'!$A$1:$J$32</definedName>
  </definedNames>
  <calcPr fullCalcOnLoad="1"/>
</workbook>
</file>

<file path=xl/sharedStrings.xml><?xml version="1.0" encoding="utf-8"?>
<sst xmlns="http://schemas.openxmlformats.org/spreadsheetml/2006/main" count="164" uniqueCount="99">
  <si>
    <t>Step 1:</t>
  </si>
  <si>
    <r>
      <t>Estimate 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(z) using maximum of 10 terms, k=10</t>
    </r>
  </si>
  <si>
    <t>Given:</t>
  </si>
  <si>
    <t>z=</t>
  </si>
  <si>
    <t>E=</t>
  </si>
  <si>
    <r>
      <t>F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(z)=</t>
    </r>
  </si>
  <si>
    <t>Step 2:</t>
  </si>
  <si>
    <r>
      <t>Estimate 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(z) </t>
    </r>
  </si>
  <si>
    <t>Step 3: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</si>
  <si>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(z)=</t>
    </r>
  </si>
  <si>
    <r>
      <t>Estimate the first series in J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(z) by using approximation</t>
    </r>
  </si>
  <si>
    <t>Σ(1/k-1/(z+k)) = f(z) =</t>
  </si>
  <si>
    <t>Step 4:</t>
  </si>
  <si>
    <r>
      <t>Estimate 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(z) using k=10 terms</t>
    </r>
  </si>
  <si>
    <t>k</t>
  </si>
  <si>
    <t>(-1^k/(k-z))*(E/(1-E))^(k-z)</t>
  </si>
  <si>
    <t>Sum=</t>
  </si>
  <si>
    <t>Eq. (8)</t>
  </si>
  <si>
    <t>Eq. (9)</t>
  </si>
  <si>
    <t>Eq. (20)</t>
  </si>
  <si>
    <r>
      <t>F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(z)=</t>
    </r>
  </si>
  <si>
    <r>
      <t>F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(z-k)</t>
    </r>
  </si>
  <si>
    <t>N/A</t>
  </si>
  <si>
    <t>n=z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</si>
  <si>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(2)=</t>
    </r>
  </si>
  <si>
    <t>Used in Step 1:</t>
  </si>
  <si>
    <t>Used in Step 4:</t>
  </si>
  <si>
    <t>z-k</t>
  </si>
  <si>
    <t>k1(z-k)</t>
  </si>
  <si>
    <t>k2(z-k)</t>
  </si>
  <si>
    <t>k3(z-k)</t>
  </si>
  <si>
    <t>k4(z-k)</t>
  </si>
  <si>
    <t>k5(z-k)</t>
  </si>
  <si>
    <t>k6(z-k)</t>
  </si>
  <si>
    <t>k7(z-k)</t>
  </si>
  <si>
    <t>k8(z-k)</t>
  </si>
  <si>
    <t>k9(z-k)</t>
  </si>
  <si>
    <t>k10(z-k)</t>
  </si>
  <si>
    <r>
      <t>((-1)^k*F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(z-k))/((z-k)(z-k-1))</t>
    </r>
  </si>
  <si>
    <t>Step 5:</t>
  </si>
  <si>
    <r>
      <t>Estimate J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(z) 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</si>
  <si>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(z)=</t>
    </r>
  </si>
  <si>
    <t>Eq. (17)</t>
  </si>
  <si>
    <t>Eq. (18)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</si>
  <si>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(z) Calculations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</si>
  <si>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(z) Calculations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</si>
  <si>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(2)=</t>
    </r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</si>
  <si>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(1)=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</si>
  <si>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(1)=</t>
    </r>
  </si>
  <si>
    <t>Summation of n=3</t>
  </si>
  <si>
    <t>Summation of n=4</t>
  </si>
  <si>
    <t>Summation of n=5</t>
  </si>
  <si>
    <t>Summation of n=6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</si>
  <si>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(3)=</t>
    </r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</si>
  <si>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(4)=</t>
    </r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</si>
  <si>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(5)=</t>
    </r>
  </si>
  <si>
    <r>
      <t>Used in Integer Calcs For 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(z):</t>
    </r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</si>
  <si>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(6)=</t>
    </r>
  </si>
  <si>
    <r>
      <t>Used in Integer Calcs For J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(z):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</si>
  <si>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(3)=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</si>
  <si>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(4)=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</si>
  <si>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(5)=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</si>
  <si>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(6)=</t>
    </r>
  </si>
  <si>
    <t>z</t>
  </si>
  <si>
    <r>
      <t>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(z,E)</t>
    </r>
  </si>
  <si>
    <t>E=.1</t>
  </si>
  <si>
    <t>E=.00001</t>
  </si>
  <si>
    <t>Non-Integer Algorithm Analysis</t>
  </si>
  <si>
    <t>Integer Algorithm Analysis</t>
  </si>
  <si>
    <t>Inputs</t>
  </si>
  <si>
    <t>Efficient Algorithm for Computing Einstein Integrals</t>
  </si>
  <si>
    <t>Einstein Algorithm Calculator:</t>
  </si>
  <si>
    <t>Procedure:</t>
  </si>
  <si>
    <t>Ouput:</t>
  </si>
  <si>
    <t>Input:</t>
  </si>
  <si>
    <t>k11(z-k)</t>
  </si>
  <si>
    <t>k12(z-k)</t>
  </si>
  <si>
    <t>k13(z-k)</t>
  </si>
  <si>
    <t>k14(z-k)</t>
  </si>
  <si>
    <t>k15(z-k)</t>
  </si>
  <si>
    <t>k16(z-k)</t>
  </si>
  <si>
    <t>k17(z-k)</t>
  </si>
  <si>
    <t>k18(z-k)</t>
  </si>
  <si>
    <t>k19(z-k)</t>
  </si>
  <si>
    <t>k20(z-k)</t>
  </si>
  <si>
    <t xml:space="preserve">This calculator was made using equations in the following reference: </t>
  </si>
  <si>
    <t>Junke Guo and Pierre Y. Julien (2004). "Efficient Algorithm for Computing Einstein Integrals." J. Hydraul. Eng., 130(12), 1198-1201.</t>
  </si>
  <si>
    <t>DOI: 10.1061/(ASCE)0733-9429(2004)130:12(1198)</t>
  </si>
  <si>
    <t xml:space="preserve">The cells with red are inputs while the cells with blue are outputs.  </t>
  </si>
  <si>
    <t>Value Inputted</t>
  </si>
  <si>
    <t>Value Used In Analysis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</si>
  <si>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(0)=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</si>
  <si>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(0)=</t>
    </r>
  </si>
  <si>
    <t>(-J2(z,E))</t>
  </si>
  <si>
    <t>Calculation Sheet</t>
  </si>
  <si>
    <t>To calculate, place mouse on user input cell, type in the desired inputs and press the enter key.</t>
  </si>
  <si>
    <t>To change the inputs, simply select cell again and type in desired input and press the enter key.</t>
  </si>
  <si>
    <r>
      <t>Also included are graphical solutions for 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(z) &amp; J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(z) using E-values of 0.1 and .00001.</t>
    </r>
  </si>
  <si>
    <t xml:space="preserve">To view the equations used in the calculations select the Einstein Algorithm Calculations tab below.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</si>
</sst>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E+00"/>
    <numFmt numFmtId="166" formatCode="0.000"/>
    <numFmt numFmtId="167" formatCode="0.000000000000"/>
    <numFmt numFmtId="168" formatCode="[$-409]dddd\,\ mmmm\ dd\,\ yyyy"/>
    <numFmt numFmtId="169" formatCode="0.000E+00"/>
  </numFmts>
  <fonts count="14">
    <font>
      <sz val="10"/>
      <name val="Arial"/>
      <family val="0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0"/>
    </font>
    <font>
      <sz val="10"/>
      <color indexed="53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9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4" fillId="0" borderId="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165" fontId="9" fillId="0" borderId="0" xfId="0" applyNumberFormat="1" applyFont="1" applyAlignment="1" applyProtection="1">
      <alignment/>
      <protection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165" fontId="12" fillId="0" borderId="0" xfId="0" applyNumberFormat="1" applyFont="1" applyAlignment="1">
      <alignment horizontal="center"/>
    </xf>
    <xf numFmtId="0" fontId="9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166" fontId="0" fillId="0" borderId="6" xfId="0" applyNumberForma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69" fontId="12" fillId="0" borderId="0" xfId="0" applyNumberFormat="1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169" fontId="0" fillId="0" borderId="28" xfId="0" applyNumberFormat="1" applyBorder="1" applyAlignment="1">
      <alignment horizontal="center"/>
    </xf>
    <xf numFmtId="169" fontId="0" fillId="0" borderId="36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69" fontId="0" fillId="0" borderId="37" xfId="0" applyNumberFormat="1" applyBorder="1" applyAlignment="1">
      <alignment horizontal="center"/>
    </xf>
    <xf numFmtId="169" fontId="0" fillId="0" borderId="33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167" fontId="4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Plot of Integral J1(z,E)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 = 0.1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'Graph Data'!$B$4:$B$14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'Graph Data'!$C$4:$C$14</c:f>
              <c:numCache>
                <c:ptCount val="11"/>
                <c:pt idx="0">
                  <c:v>1</c:v>
                </c:pt>
                <c:pt idx="1">
                  <c:v>0.9490457724023876</c:v>
                </c:pt>
                <c:pt idx="2">
                  <c:v>1.4025850929940455</c:v>
                </c:pt>
                <c:pt idx="3">
                  <c:v>2.552862682928688</c:v>
                </c:pt>
                <c:pt idx="4">
                  <c:v>5.294829814011909</c:v>
                </c:pt>
                <c:pt idx="5">
                  <c:v>11.945228864063013</c:v>
                </c:pt>
                <c:pt idx="6">
                  <c:v>28.50775527898213</c:v>
                </c:pt>
                <c:pt idx="7">
                  <c:v>70.7566796228344</c:v>
                </c:pt>
                <c:pt idx="8">
                  <c:v>180.68965962802378</c:v>
                </c:pt>
                <c:pt idx="9">
                  <c:v>471.39855520487606</c:v>
                </c:pt>
                <c:pt idx="10">
                  <c:v>1250.3629254649695</c:v>
                </c:pt>
              </c:numCache>
            </c:numRef>
          </c:yVal>
          <c:smooth val="1"/>
        </c:ser>
        <c:ser>
          <c:idx val="1"/>
          <c:order val="1"/>
          <c:tx>
            <c:v>E = 0.00001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'Graph Data'!$B$4:$B$14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'Graph Data'!$D$4:$D$14</c:f>
              <c:numCache>
                <c:ptCount val="11"/>
                <c:pt idx="0">
                  <c:v>1</c:v>
                </c:pt>
                <c:pt idx="1">
                  <c:v>1.5644717820155012</c:v>
                </c:pt>
                <c:pt idx="2">
                  <c:v>10.512935464970228</c:v>
                </c:pt>
                <c:pt idx="3">
                  <c:v>627.752629878366</c:v>
                </c:pt>
                <c:pt idx="4">
                  <c:v>99976.97413907005</c:v>
                </c:pt>
                <c:pt idx="5">
                  <c:v>21080277.771082282</c:v>
                </c:pt>
                <c:pt idx="6">
                  <c:v>4999700036.038785</c:v>
                </c:pt>
                <c:pt idx="7">
                  <c:v>1264837280344.6187</c:v>
                </c:pt>
                <c:pt idx="8">
                  <c:v>333313333933283.9</c:v>
                </c:pt>
                <c:pt idx="9">
                  <c:v>90345098356751440</c:v>
                </c:pt>
                <c:pt idx="10">
                  <c:v>2.4998333383332323E+19</c:v>
                </c:pt>
              </c:numCache>
            </c:numRef>
          </c:yVal>
          <c:smooth val="1"/>
        </c:ser>
        <c:axId val="968383"/>
        <c:axId val="8715448"/>
      </c:scatterChart>
      <c:valAx>
        <c:axId val="968383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8715448"/>
        <c:crossesAt val="0.1"/>
        <c:crossBetween val="midCat"/>
        <c:dispUnits/>
        <c:majorUnit val="1"/>
        <c:minorUnit val="0.5"/>
      </c:valAx>
      <c:valAx>
        <c:axId val="8715448"/>
        <c:scaling>
          <c:logBase val="10"/>
          <c:orientation val="minMax"/>
          <c:max val="10000000000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J1(z,E)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968383"/>
        <c:crosses val="autoZero"/>
        <c:crossBetween val="midCat"/>
        <c:dispUnits/>
        <c:majorUnit val="10000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Plot of Integral -J2(z,E)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 = 0.1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'Graph Data'!$B$19:$B$29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'Graph Data'!$C$19:$C$29</c:f>
              <c:numCache>
                <c:ptCount val="11"/>
                <c:pt idx="0">
                  <c:v>1</c:v>
                </c:pt>
                <c:pt idx="1">
                  <c:v>1.0566146772244935</c:v>
                </c:pt>
                <c:pt idx="2">
                  <c:v>1.981207564538603</c:v>
                </c:pt>
                <c:pt idx="3">
                  <c:v>4.150039001144641</c:v>
                </c:pt>
                <c:pt idx="4">
                  <c:v>9.393694310162653</c:v>
                </c:pt>
                <c:pt idx="5">
                  <c:v>22.449022211220083</c:v>
                </c:pt>
                <c:pt idx="6">
                  <c:v>55.5848075348979</c:v>
                </c:pt>
                <c:pt idx="7">
                  <c:v>141.67993538245628</c:v>
                </c:pt>
                <c:pt idx="8">
                  <c:v>369.23239658192574</c:v>
                </c:pt>
                <c:pt idx="9">
                  <c:v>978.0558998525067</c:v>
                </c:pt>
                <c:pt idx="10">
                  <c:v>2625.0024518114838</c:v>
                </c:pt>
              </c:numCache>
            </c:numRef>
          </c:yVal>
          <c:smooth val="1"/>
        </c:ser>
        <c:ser>
          <c:idx val="1"/>
          <c:order val="1"/>
          <c:tx>
            <c:v>E = 0.00001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'Graph Data'!$B$19:$B$29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'Graph Data'!$D$19:$D$29</c:f>
              <c:numCache>
                <c:ptCount val="11"/>
                <c:pt idx="0">
                  <c:v>1</c:v>
                </c:pt>
                <c:pt idx="1">
                  <c:v>3.6606039764585905</c:v>
                </c:pt>
                <c:pt idx="2">
                  <c:v>65.27385151023464</c:v>
                </c:pt>
                <c:pt idx="3">
                  <c:v>6014.808756493939</c:v>
                </c:pt>
                <c:pt idx="4">
                  <c:v>1051161.9989191315</c:v>
                </c:pt>
                <c:pt idx="5">
                  <c:v>228644169.04011506</c:v>
                </c:pt>
                <c:pt idx="6">
                  <c:v>55061473642.28295</c:v>
                </c:pt>
                <c:pt idx="7">
                  <c:v>14056062093882.188</c:v>
                </c:pt>
                <c:pt idx="8">
                  <c:v>3726310458343828</c:v>
                </c:pt>
                <c:pt idx="9">
                  <c:v>1.0143241487243489E+18</c:v>
                </c:pt>
                <c:pt idx="10">
                  <c:v>2.8155450452133868E+20</c:v>
                </c:pt>
              </c:numCache>
            </c:numRef>
          </c:yVal>
          <c:smooth val="1"/>
        </c:ser>
        <c:axId val="11330169"/>
        <c:axId val="34862658"/>
      </c:scatterChart>
      <c:valAx>
        <c:axId val="11330169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34862658"/>
        <c:crossesAt val="1"/>
        <c:crossBetween val="midCat"/>
        <c:dispUnits/>
        <c:majorUnit val="1"/>
        <c:minorUnit val="0.5"/>
      </c:valAx>
      <c:valAx>
        <c:axId val="34862658"/>
        <c:scaling>
          <c:logBase val="10"/>
          <c:orientation val="minMax"/>
          <c:max val="1000000000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-J2(z,E)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11330169"/>
        <c:crosses val="autoZero"/>
        <c:crossBetween val="midCat"/>
        <c:dispUnits/>
        <c:majorUnit val="10000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D23" sqref="D23"/>
    </sheetView>
  </sheetViews>
  <sheetFormatPr defaultColWidth="9.140625" defaultRowHeight="12.75"/>
  <cols>
    <col min="3" max="3" width="15.57421875" style="0" customWidth="1"/>
    <col min="4" max="4" width="20.8515625" style="0" customWidth="1"/>
    <col min="6" max="6" width="15.7109375" style="0" customWidth="1"/>
    <col min="7" max="7" width="17.7109375" style="0" customWidth="1"/>
  </cols>
  <sheetData>
    <row r="1" spans="1:10" ht="16.5" thickBot="1">
      <c r="A1" s="75" t="s">
        <v>71</v>
      </c>
      <c r="B1" s="76"/>
      <c r="C1" s="76"/>
      <c r="D1" s="76"/>
      <c r="E1" s="76"/>
      <c r="F1" s="76"/>
      <c r="G1" s="76"/>
      <c r="H1" s="76"/>
      <c r="I1" s="76"/>
      <c r="J1" s="76"/>
    </row>
    <row r="2" ht="12.75">
      <c r="A2" s="78" t="s">
        <v>85</v>
      </c>
    </row>
    <row r="3" ht="12.75">
      <c r="A3" s="78" t="s">
        <v>86</v>
      </c>
    </row>
    <row r="4" ht="12.75">
      <c r="A4" s="78" t="s">
        <v>87</v>
      </c>
    </row>
    <row r="5" ht="12.75">
      <c r="A5" s="78"/>
    </row>
    <row r="6" ht="12.75">
      <c r="A6" s="2" t="s">
        <v>72</v>
      </c>
    </row>
    <row r="7" spans="1:2" ht="12.75">
      <c r="A7" s="2"/>
      <c r="B7" t="s">
        <v>88</v>
      </c>
    </row>
    <row r="8" spans="1:2" ht="12.75">
      <c r="A8" s="2"/>
      <c r="B8" t="s">
        <v>95</v>
      </c>
    </row>
    <row r="9" ht="12.75">
      <c r="B9" t="s">
        <v>96</v>
      </c>
    </row>
    <row r="11" ht="12.75">
      <c r="B11" t="s">
        <v>98</v>
      </c>
    </row>
    <row r="12" ht="15.75">
      <c r="B12" t="s">
        <v>97</v>
      </c>
    </row>
    <row r="14" spans="1:10" ht="16.5" thickBot="1">
      <c r="A14" s="75" t="s">
        <v>67</v>
      </c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15.75">
      <c r="A15" s="90"/>
      <c r="B15" s="77"/>
      <c r="C15" s="77"/>
      <c r="D15" s="77"/>
      <c r="E15" s="77"/>
      <c r="F15" s="77"/>
      <c r="G15" s="77"/>
      <c r="H15" s="77"/>
      <c r="I15" s="77"/>
      <c r="J15" s="77"/>
    </row>
    <row r="16" spans="3:4" ht="13.5" thickBot="1">
      <c r="C16" s="99" t="s">
        <v>89</v>
      </c>
      <c r="D16" s="99" t="s">
        <v>90</v>
      </c>
    </row>
    <row r="17" spans="1:5" ht="13.5" thickTop="1">
      <c r="A17" t="s">
        <v>74</v>
      </c>
      <c r="B17" s="2" t="s">
        <v>3</v>
      </c>
      <c r="C17" s="73">
        <v>1</v>
      </c>
      <c r="D17" s="91">
        <f>ROUND(C17,3)</f>
        <v>1</v>
      </c>
      <c r="E17" s="97">
        <f>IF(AND(C17&gt;=0,C17&lt;=6),"","Value is not in accepted range: 0 &lt;= z &lt;= 6")</f>
      </c>
    </row>
    <row r="18" spans="2:5" ht="12.75">
      <c r="B18" s="2" t="s">
        <v>4</v>
      </c>
      <c r="C18" s="73">
        <v>1E-05</v>
      </c>
      <c r="D18" s="91">
        <f>C18</f>
        <v>1E-05</v>
      </c>
      <c r="E18">
        <f>IF(AND(C18&gt;0,C18&lt;1),"","Value is not in accepted range: 0 &gt; E &lt; 1")</f>
      </c>
    </row>
    <row r="19" spans="2:4" ht="12.75">
      <c r="B19" s="2"/>
      <c r="C19" s="73"/>
      <c r="D19" s="73"/>
    </row>
    <row r="20" spans="2:4" ht="12.75">
      <c r="B20" s="2"/>
      <c r="C20" s="73"/>
      <c r="D20" s="73"/>
    </row>
    <row r="23" spans="1:7" ht="14.25">
      <c r="A23" t="s">
        <v>73</v>
      </c>
      <c r="B23" s="36" t="s">
        <v>9</v>
      </c>
      <c r="C23" s="98">
        <f>IF(OR($D$17=0,$D$17=0.001,$D$17=0.999,$D$17=1,$D$17=1.001,$D$17=1.999,$D$17=2,$D$17=2.001,$D$17=2.999,$D$17=3,$D$17=3.001,$D$17=3.999,$D$17=4,$D$17=4.001,$D$17=4.999,$D$17=5,$D$17=5.001,$D$17=5.999,$D$17=6,$D$17&gt;6),"",'Einstein Algorithm Calculations'!$C$17)</f>
      </c>
      <c r="D23" s="74"/>
      <c r="F23" s="36" t="s">
        <v>41</v>
      </c>
      <c r="G23" s="98">
        <f>IF(OR($D$17=0,$D$17=0.001,$D$17=0.999,$D$17=1,$D$17=1.001,$D$17=1.999,$D$17=2,$D$17=2.001,$D$17=2.999,$D$17=3,$D$17=3.001,$D$17=3.999,$D$17=4,$D$17=4.001,$D$17=4.999,$D$17=5,$D$17=5.001,$D$17=5.999,$D$17=6,$D$17&gt;6),"",'Einstein Algorithm Calculations'!$C$32)</f>
      </c>
    </row>
    <row r="24" spans="2:7" ht="14.25">
      <c r="B24" s="2" t="s">
        <v>91</v>
      </c>
      <c r="C24" s="98">
        <f>IF(OR($D$17=0,$D$17=0.001),'Einstein Algorithm Calculations'!G79,"")</f>
      </c>
      <c r="F24" s="2" t="s">
        <v>92</v>
      </c>
      <c r="G24" s="98">
        <f>IF(OR($D$17=0,$D$17=0.001),'Einstein Algorithm Calculations'!G92,"")</f>
      </c>
    </row>
    <row r="25" spans="2:7" ht="14.25">
      <c r="B25" s="2" t="s">
        <v>47</v>
      </c>
      <c r="C25" s="98">
        <f>IF(OR($D$17=0.999,$D$17=1,$D$17=1.001),'Einstein Algorithm Calculations'!G80,"")</f>
        <v>10.512935464970228</v>
      </c>
      <c r="F25" s="2" t="s">
        <v>48</v>
      </c>
      <c r="G25" s="98">
        <f>IF(OR($D$17=0.999,$D$17=1,$D$17=1.001),'Einstein Algorithm Calculations'!G93,"")</f>
        <v>-65.27385151023464</v>
      </c>
    </row>
    <row r="26" spans="1:10" ht="14.25">
      <c r="A26" s="77"/>
      <c r="B26" s="2" t="s">
        <v>24</v>
      </c>
      <c r="C26" s="98">
        <f>IF(OR($D$17=1.999,$D$17=2,$D$17=2.001),'Einstein Algorithm Calculations'!G81,"")</f>
      </c>
      <c r="D26" s="77"/>
      <c r="E26" s="77"/>
      <c r="F26" s="2" t="s">
        <v>46</v>
      </c>
      <c r="G26" s="98">
        <f>IF(OR($D$17=1.999,$D$17=2,$D$17=2.001),'Einstein Algorithm Calculations'!G94,"")</f>
      </c>
      <c r="H26" s="77"/>
      <c r="I26" s="77"/>
      <c r="J26" s="77"/>
    </row>
    <row r="27" spans="1:10" ht="15.75">
      <c r="A27" s="90"/>
      <c r="B27" s="2" t="s">
        <v>53</v>
      </c>
      <c r="C27" s="98">
        <f>IF(OR($D$17=2.999,$D$17=3,$D$17=3.001),'Einstein Algorithm Calculations'!G82,"")</f>
      </c>
      <c r="D27" s="77"/>
      <c r="E27" s="77"/>
      <c r="F27" s="2" t="s">
        <v>59</v>
      </c>
      <c r="G27" s="98">
        <f>IF(OR($D$17=2.999,$D$17=3,$D$17=3.001),'Einstein Algorithm Calculations'!G95,"")</f>
      </c>
      <c r="H27" s="77"/>
      <c r="I27" s="77"/>
      <c r="J27" s="77"/>
    </row>
    <row r="28" spans="2:7" ht="14.25">
      <c r="B28" s="2" t="s">
        <v>54</v>
      </c>
      <c r="C28" s="98">
        <f>IF(OR($D$17=3.999,$D$17=4,$D$17=4.001),'Einstein Algorithm Calculations'!G83,"")</f>
      </c>
      <c r="F28" s="2" t="s">
        <v>60</v>
      </c>
      <c r="G28" s="98">
        <f>IF(OR($D$17=3.999,$D$17=4,$D$17=4.001),'Einstein Algorithm Calculations'!G96,"")</f>
      </c>
    </row>
    <row r="29" spans="2:7" ht="14.25">
      <c r="B29" s="2" t="s">
        <v>55</v>
      </c>
      <c r="C29" s="98">
        <f>IF(OR($D$17=4.999,$D$17=5,$D$17=5.001),'Einstein Algorithm Calculations'!G84,"")</f>
      </c>
      <c r="D29" s="73"/>
      <c r="F29" s="2" t="s">
        <v>61</v>
      </c>
      <c r="G29" s="98">
        <f>IF(OR($D$17=4.999,$D$17=5,$D$17=5.001),'Einstein Algorithm Calculations'!G97,"")</f>
      </c>
    </row>
    <row r="30" spans="2:7" ht="14.25">
      <c r="B30" s="2" t="s">
        <v>57</v>
      </c>
      <c r="C30" s="98">
        <f>IF(OR($D$17=5.999,$D$17=6),'Einstein Algorithm Calculations'!G85,"")</f>
      </c>
      <c r="F30" s="2" t="s">
        <v>62</v>
      </c>
      <c r="G30" s="98">
        <f>IF(OR($D$17=5.999,$D$17=6),'Einstein Algorithm Calculations'!G98,"")</f>
      </c>
    </row>
    <row r="32" spans="2:7" ht="12.75">
      <c r="B32" s="2"/>
      <c r="C32" s="74"/>
      <c r="D32" s="74"/>
      <c r="F32" s="2"/>
      <c r="G32" s="74"/>
    </row>
    <row r="33" spans="2:7" ht="12.75">
      <c r="B33" s="2"/>
      <c r="C33" s="74"/>
      <c r="D33" s="74"/>
      <c r="F33" s="2"/>
      <c r="G33" s="74"/>
    </row>
    <row r="34" spans="2:7" ht="12.75">
      <c r="B34" s="2"/>
      <c r="C34" s="74"/>
      <c r="D34" s="74"/>
      <c r="F34" s="2"/>
      <c r="G34" s="74"/>
    </row>
    <row r="35" spans="2:7" ht="12.75">
      <c r="B35" s="2"/>
      <c r="C35" s="74"/>
      <c r="D35" s="74"/>
      <c r="F35" s="2"/>
      <c r="G35" s="74"/>
    </row>
    <row r="36" spans="2:7" ht="12.75">
      <c r="B36" s="2"/>
      <c r="C36" s="74"/>
      <c r="D36" s="74"/>
      <c r="F36" s="2"/>
      <c r="G36" s="74"/>
    </row>
    <row r="37" spans="2:7" ht="12.75">
      <c r="B37" s="2"/>
      <c r="C37" s="74"/>
      <c r="D37" s="74"/>
      <c r="F37" s="2"/>
      <c r="G37" s="74"/>
    </row>
    <row r="38" spans="2:7" ht="12.75">
      <c r="B38" s="2"/>
      <c r="C38" s="74"/>
      <c r="D38" s="74"/>
      <c r="F38" s="2"/>
      <c r="G38" s="74"/>
    </row>
    <row r="39" spans="2:7" ht="12.75">
      <c r="B39" s="2"/>
      <c r="C39" s="74"/>
      <c r="D39" s="74"/>
      <c r="F39" s="2"/>
      <c r="G39" s="7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06"/>
  <sheetViews>
    <sheetView zoomScale="75" zoomScaleNormal="75" workbookViewId="0" topLeftCell="A1">
      <selection activeCell="F9" sqref="F9"/>
    </sheetView>
  </sheetViews>
  <sheetFormatPr defaultColWidth="9.140625" defaultRowHeight="12.75"/>
  <cols>
    <col min="3" max="3" width="32.140625" style="0" customWidth="1"/>
    <col min="4" max="4" width="12.8515625" style="0" customWidth="1"/>
    <col min="5" max="5" width="11.57421875" style="0" customWidth="1"/>
    <col min="6" max="6" width="25.28125" style="0" customWidth="1"/>
    <col min="7" max="7" width="20.140625" style="0" customWidth="1"/>
    <col min="9" max="9" width="27.8515625" style="0" customWidth="1"/>
    <col min="10" max="10" width="18.7109375" style="0" customWidth="1"/>
    <col min="11" max="11" width="19.7109375" style="0" customWidth="1"/>
    <col min="12" max="12" width="19.28125" style="0" customWidth="1"/>
    <col min="13" max="13" width="24.28125" style="0" customWidth="1"/>
    <col min="14" max="14" width="22.8515625" style="0" customWidth="1"/>
    <col min="15" max="15" width="24.00390625" style="0" customWidth="1"/>
    <col min="16" max="16" width="23.28125" style="0" customWidth="1"/>
    <col min="17" max="17" width="23.421875" style="0" customWidth="1"/>
    <col min="18" max="18" width="24.7109375" style="0" customWidth="1"/>
    <col min="19" max="19" width="23.7109375" style="0" customWidth="1"/>
    <col min="20" max="20" width="26.8515625" style="0" customWidth="1"/>
    <col min="21" max="22" width="26.7109375" style="0" customWidth="1"/>
    <col min="23" max="23" width="27.28125" style="0" customWidth="1"/>
    <col min="24" max="24" width="25.7109375" style="0" customWidth="1"/>
    <col min="25" max="25" width="27.421875" style="0" customWidth="1"/>
    <col min="26" max="26" width="29.7109375" style="0" customWidth="1"/>
    <col min="27" max="27" width="27.28125" style="0" customWidth="1"/>
    <col min="28" max="28" width="26.140625" style="0" customWidth="1"/>
    <col min="29" max="29" width="26.7109375" style="0" customWidth="1"/>
    <col min="30" max="30" width="26.140625" style="0" customWidth="1"/>
    <col min="31" max="32" width="26.8515625" style="0" customWidth="1"/>
  </cols>
  <sheetData>
    <row r="1" ht="12.75">
      <c r="A1" s="1" t="s">
        <v>70</v>
      </c>
    </row>
    <row r="2" spans="1:32" ht="12.75">
      <c r="A2" s="1" t="s">
        <v>94</v>
      </c>
      <c r="AD2" s="35"/>
      <c r="AE2" s="35"/>
      <c r="AF2" s="35"/>
    </row>
    <row r="3" spans="1:32" ht="12.75">
      <c r="A3" s="71"/>
      <c r="AD3" s="35"/>
      <c r="AE3" s="35"/>
      <c r="AF3" s="35"/>
    </row>
    <row r="4" spans="1:32" ht="12.75">
      <c r="A4" s="71" t="s">
        <v>67</v>
      </c>
      <c r="AD4" s="35"/>
      <c r="AE4" s="35"/>
      <c r="AF4" s="35"/>
    </row>
    <row r="5" spans="30:32" ht="12.75">
      <c r="AD5" s="35"/>
      <c r="AE5" s="35"/>
      <c r="AF5" s="35"/>
    </row>
    <row r="6" spans="1:32" ht="12.75">
      <c r="A6" t="s">
        <v>69</v>
      </c>
      <c r="B6" s="2" t="s">
        <v>3</v>
      </c>
      <c r="C6" s="115">
        <f>'Einstein Calculator'!D17</f>
        <v>1</v>
      </c>
      <c r="AD6" s="35"/>
      <c r="AE6" s="35"/>
      <c r="AF6" s="35"/>
    </row>
    <row r="7" spans="2:32" ht="12.75">
      <c r="B7" s="2" t="s">
        <v>4</v>
      </c>
      <c r="C7" s="95">
        <f>'Einstein Calculator'!D18</f>
        <v>1E-05</v>
      </c>
      <c r="AD7" s="35"/>
      <c r="AE7" s="35"/>
      <c r="AF7" s="35"/>
    </row>
    <row r="8" spans="3:32" ht="12.75">
      <c r="C8" s="70"/>
      <c r="AD8" s="35"/>
      <c r="AE8" s="35"/>
      <c r="AF8" s="35"/>
    </row>
    <row r="9" spans="1:66" ht="13.5" thickBot="1">
      <c r="A9" s="35"/>
      <c r="B9" s="35"/>
      <c r="C9" s="35"/>
      <c r="D9" s="35"/>
      <c r="G9" s="35"/>
      <c r="H9" s="58" t="s">
        <v>25</v>
      </c>
      <c r="I9" s="58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</row>
    <row r="10" spans="1:66" ht="16.5" thickBot="1">
      <c r="A10" s="36" t="s">
        <v>0</v>
      </c>
      <c r="B10" s="35" t="s">
        <v>1</v>
      </c>
      <c r="C10" s="35"/>
      <c r="D10" s="35"/>
      <c r="E10" s="35"/>
      <c r="F10" s="35"/>
      <c r="G10" s="35"/>
      <c r="H10" s="59" t="s">
        <v>14</v>
      </c>
      <c r="I10" s="60" t="s">
        <v>15</v>
      </c>
      <c r="J10" s="38"/>
      <c r="K10" s="38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</row>
    <row r="11" spans="1:66" ht="12.75">
      <c r="A11" s="35"/>
      <c r="B11" s="35"/>
      <c r="C11" s="35"/>
      <c r="D11" s="35"/>
      <c r="E11" s="35"/>
      <c r="F11" s="35"/>
      <c r="G11" s="35"/>
      <c r="H11" s="61">
        <v>1</v>
      </c>
      <c r="I11" s="62" t="e">
        <f aca="true" t="shared" si="0" ref="I11:I20">((-1)^H11/(H11-$C$6))*($C$7/(1-$C$7))^(H11-$C$6)</f>
        <v>#DIV/0!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</row>
    <row r="12" spans="1:66" ht="14.25">
      <c r="A12" s="35"/>
      <c r="B12" s="36" t="s">
        <v>5</v>
      </c>
      <c r="C12" s="35" t="e">
        <f>((1-$C$7)^C6/$C$7^(C6-1))-C6*I21</f>
        <v>#DIV/0!</v>
      </c>
      <c r="D12" s="40" t="s">
        <v>17</v>
      </c>
      <c r="E12" s="35"/>
      <c r="F12" s="35"/>
      <c r="G12" s="35"/>
      <c r="H12" s="63">
        <v>2</v>
      </c>
      <c r="I12" s="64">
        <f t="shared" si="0"/>
        <v>1.000010000100001E-05</v>
      </c>
      <c r="J12" s="43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</row>
    <row r="13" spans="8:25" s="35" customFormat="1" ht="12.75">
      <c r="H13" s="63">
        <v>3</v>
      </c>
      <c r="I13" s="64">
        <f t="shared" si="0"/>
        <v>-5.00010000150002E-11</v>
      </c>
      <c r="J13" s="43"/>
      <c r="W13"/>
      <c r="X13"/>
      <c r="Y13"/>
    </row>
    <row r="14" spans="8:25" s="35" customFormat="1" ht="12.75">
      <c r="H14" s="63">
        <v>4</v>
      </c>
      <c r="I14" s="64">
        <f t="shared" si="0"/>
        <v>3.3334333353333664E-16</v>
      </c>
      <c r="J14" s="43"/>
      <c r="W14"/>
      <c r="X14"/>
      <c r="Y14"/>
    </row>
    <row r="15" spans="1:25" s="35" customFormat="1" ht="15.75">
      <c r="A15" s="36" t="s">
        <v>6</v>
      </c>
      <c r="B15" s="35" t="s">
        <v>7</v>
      </c>
      <c r="H15" s="63">
        <v>5</v>
      </c>
      <c r="I15" s="64">
        <f t="shared" si="0"/>
        <v>-2.50010000250005E-21</v>
      </c>
      <c r="J15" s="43"/>
      <c r="W15"/>
      <c r="X15"/>
      <c r="Y15"/>
    </row>
    <row r="16" spans="8:25" s="35" customFormat="1" ht="12.75">
      <c r="H16" s="63">
        <v>6</v>
      </c>
      <c r="I16" s="64">
        <f t="shared" si="0"/>
        <v>2.00010000300007E-26</v>
      </c>
      <c r="J16" s="43"/>
      <c r="W16"/>
      <c r="X16"/>
      <c r="Y16"/>
    </row>
    <row r="17" spans="2:25" s="35" customFormat="1" ht="15.75">
      <c r="B17" s="36" t="s">
        <v>9</v>
      </c>
      <c r="C17" s="67" t="e">
        <f>((C6*PI())/SIN(C6*PI()))-C12</f>
        <v>#DIV/0!</v>
      </c>
      <c r="D17" s="40" t="s">
        <v>18</v>
      </c>
      <c r="H17" s="63">
        <v>7</v>
      </c>
      <c r="I17" s="64">
        <f t="shared" si="0"/>
        <v>-1.66676667016676E-31</v>
      </c>
      <c r="J17" s="43"/>
      <c r="W17"/>
      <c r="X17"/>
      <c r="Y17"/>
    </row>
    <row r="18" spans="8:25" s="35" customFormat="1" ht="12.75">
      <c r="H18" s="63">
        <v>8</v>
      </c>
      <c r="I18" s="64">
        <f t="shared" si="0"/>
        <v>1.4286714325715484E-36</v>
      </c>
      <c r="J18" s="43"/>
      <c r="W18"/>
      <c r="X18"/>
      <c r="Y18"/>
    </row>
    <row r="19" spans="8:25" s="35" customFormat="1" ht="12.75">
      <c r="H19" s="63">
        <v>9</v>
      </c>
      <c r="I19" s="64">
        <f t="shared" si="0"/>
        <v>-1.25010000450015E-41</v>
      </c>
      <c r="J19" s="43"/>
      <c r="W19"/>
      <c r="X19"/>
      <c r="Y19"/>
    </row>
    <row r="20" spans="1:25" s="35" customFormat="1" ht="16.5" thickBot="1">
      <c r="A20" s="36" t="s">
        <v>8</v>
      </c>
      <c r="B20" s="35" t="s">
        <v>10</v>
      </c>
      <c r="H20" s="65">
        <v>10</v>
      </c>
      <c r="I20" s="66">
        <f t="shared" si="0"/>
        <v>1.1112111161112942E-46</v>
      </c>
      <c r="J20" s="43"/>
      <c r="W20"/>
      <c r="X20"/>
      <c r="Y20"/>
    </row>
    <row r="21" spans="8:25" s="35" customFormat="1" ht="12.75">
      <c r="H21" s="40" t="s">
        <v>16</v>
      </c>
      <c r="I21" s="46" t="e">
        <f>SUM(I11:I20)</f>
        <v>#DIV/0!</v>
      </c>
      <c r="J21" s="46"/>
      <c r="W21"/>
      <c r="X21"/>
      <c r="Y21"/>
    </row>
    <row r="22" spans="2:25" s="35" customFormat="1" ht="12.75">
      <c r="B22" s="47" t="s">
        <v>11</v>
      </c>
      <c r="D22" s="35">
        <f>((PI()^2)/6)*(C6/((1+C6)^0.7162))</f>
        <v>1.0012690963758282</v>
      </c>
      <c r="E22" s="40" t="s">
        <v>19</v>
      </c>
      <c r="W22"/>
      <c r="X22"/>
      <c r="Y22"/>
    </row>
    <row r="23" spans="23:25" s="35" customFormat="1" ht="12.75">
      <c r="W23"/>
      <c r="X23"/>
      <c r="Y23"/>
    </row>
    <row r="24" spans="8:25" s="35" customFormat="1" ht="13.5" thickBot="1">
      <c r="H24" s="35" t="s">
        <v>26</v>
      </c>
      <c r="L24" s="35" t="s">
        <v>26</v>
      </c>
      <c r="W24"/>
      <c r="X24"/>
      <c r="Y24"/>
    </row>
    <row r="25" spans="1:32" s="35" customFormat="1" ht="16.5" thickBot="1">
      <c r="A25" s="36" t="s">
        <v>12</v>
      </c>
      <c r="B25" s="35" t="s">
        <v>13</v>
      </c>
      <c r="H25" s="50" t="s">
        <v>14</v>
      </c>
      <c r="I25" s="80" t="s">
        <v>27</v>
      </c>
      <c r="J25" s="81" t="s">
        <v>21</v>
      </c>
      <c r="L25" s="48"/>
      <c r="M25" s="49" t="s">
        <v>28</v>
      </c>
      <c r="N25" s="49" t="s">
        <v>29</v>
      </c>
      <c r="O25" s="49" t="s">
        <v>30</v>
      </c>
      <c r="P25" s="49" t="s">
        <v>31</v>
      </c>
      <c r="Q25" s="49" t="s">
        <v>32</v>
      </c>
      <c r="R25" s="49" t="s">
        <v>33</v>
      </c>
      <c r="S25" s="49" t="s">
        <v>34</v>
      </c>
      <c r="T25" s="49" t="s">
        <v>35</v>
      </c>
      <c r="U25" s="49" t="s">
        <v>36</v>
      </c>
      <c r="V25" s="49" t="s">
        <v>37</v>
      </c>
      <c r="W25" s="49" t="s">
        <v>75</v>
      </c>
      <c r="X25" s="49" t="s">
        <v>76</v>
      </c>
      <c r="Y25" s="49" t="s">
        <v>77</v>
      </c>
      <c r="Z25" s="49" t="s">
        <v>78</v>
      </c>
      <c r="AA25" s="49" t="s">
        <v>79</v>
      </c>
      <c r="AB25" s="49" t="s">
        <v>80</v>
      </c>
      <c r="AC25" s="49" t="s">
        <v>81</v>
      </c>
      <c r="AD25" s="49" t="s">
        <v>82</v>
      </c>
      <c r="AE25" s="49" t="s">
        <v>83</v>
      </c>
      <c r="AF25" s="49" t="s">
        <v>84</v>
      </c>
    </row>
    <row r="26" spans="8:32" s="35" customFormat="1" ht="13.5" thickBot="1">
      <c r="H26" s="41">
        <v>1</v>
      </c>
      <c r="I26" s="52">
        <f aca="true" t="shared" si="1" ref="I26:I45">$C$6-H26</f>
        <v>0</v>
      </c>
      <c r="J26" s="42">
        <f>((1-$C$7)^I26/$C$7^(I26-1))-I26*M47</f>
        <v>1E-05</v>
      </c>
      <c r="L26" s="51" t="s">
        <v>14</v>
      </c>
      <c r="M26" s="37" t="s">
        <v>15</v>
      </c>
      <c r="N26" s="37" t="s">
        <v>15</v>
      </c>
      <c r="O26" s="37" t="s">
        <v>15</v>
      </c>
      <c r="P26" s="37" t="s">
        <v>15</v>
      </c>
      <c r="Q26" s="37" t="s">
        <v>15</v>
      </c>
      <c r="R26" s="37" t="s">
        <v>15</v>
      </c>
      <c r="S26" s="37" t="s">
        <v>15</v>
      </c>
      <c r="T26" s="37" t="s">
        <v>15</v>
      </c>
      <c r="U26" s="37" t="s">
        <v>15</v>
      </c>
      <c r="V26" s="37" t="s">
        <v>15</v>
      </c>
      <c r="W26" s="37" t="s">
        <v>15</v>
      </c>
      <c r="X26" s="37" t="s">
        <v>15</v>
      </c>
      <c r="Y26" s="37" t="s">
        <v>15</v>
      </c>
      <c r="Z26" s="37" t="s">
        <v>15</v>
      </c>
      <c r="AA26" s="37" t="s">
        <v>15</v>
      </c>
      <c r="AB26" s="37" t="s">
        <v>15</v>
      </c>
      <c r="AC26" s="37" t="s">
        <v>15</v>
      </c>
      <c r="AD26" s="37" t="s">
        <v>15</v>
      </c>
      <c r="AE26" s="37" t="s">
        <v>15</v>
      </c>
      <c r="AF26" s="37" t="s">
        <v>15</v>
      </c>
    </row>
    <row r="27" spans="2:32" s="35" customFormat="1" ht="14.25">
      <c r="B27" s="36" t="s">
        <v>20</v>
      </c>
      <c r="C27" s="35" t="e">
        <f>(C12*(LN(C7)+(1/(C6-1))))+(C6*I70)</f>
        <v>#DIV/0!</v>
      </c>
      <c r="D27" s="40" t="s">
        <v>42</v>
      </c>
      <c r="H27" s="41">
        <v>2</v>
      </c>
      <c r="I27" s="52">
        <f t="shared" si="1"/>
        <v>-1</v>
      </c>
      <c r="J27" s="42">
        <f>((1-$C$7)^I27/$C$7^(I27-1))-I27*N47</f>
        <v>5.000033333583336E-11</v>
      </c>
      <c r="L27" s="88">
        <v>1</v>
      </c>
      <c r="M27" s="89">
        <f>((-1)^$L27/($L27-$I$26))*($C$7/(1-$C$7))^($L27-$I$26)</f>
        <v>-1.000010000100001E-05</v>
      </c>
      <c r="N27" s="89">
        <f aca="true" t="shared" si="2" ref="N27:N46">((-1)^$L27/($L27-$I$27))*($C$7/(1-$C$7))^($L27-$I$27)</f>
        <v>-5.00010000150002E-11</v>
      </c>
      <c r="O27" s="89">
        <f aca="true" t="shared" si="3" ref="O27:O46">((-1)^$L27/($L27-$I$28))*($C$7/(1-$C$7))^($L27-$I$28)</f>
        <v>-3.3334333353333664E-16</v>
      </c>
      <c r="P27" s="89">
        <f aca="true" t="shared" si="4" ref="P27:P46">((-1)^$L27/($L27-$I$29))*($C$7/(1-$C$7))^($L27-$I$29)</f>
        <v>-2.50010000250005E-21</v>
      </c>
      <c r="Q27" s="89">
        <f aca="true" t="shared" si="5" ref="Q27:Q46">((-1)^$L27/($L27-$I$30))*($C$7/(1-$C$7))^($L27-$I$30)</f>
        <v>-2.00010000300007E-26</v>
      </c>
      <c r="R27" s="89">
        <f aca="true" t="shared" si="6" ref="R27:R46">((-1)^$L27/($L27-$I$31))*($C$7/(1-$C$7))^($L27-$I$31)</f>
        <v>-1.66676667016676E-31</v>
      </c>
      <c r="S27" s="89">
        <f aca="true" t="shared" si="7" ref="S27:S46">((-1)^$L27/($L27-$I$32))*($C$7/(1-$C$7))^($L27-$I$32)</f>
        <v>-1.4286714325715484E-36</v>
      </c>
      <c r="T27" s="89">
        <f aca="true" t="shared" si="8" ref="T27:T46">((-1)^$L27/($L27-$I$33))*($C$7/(1-$C$7))^($L27-$I$33)</f>
        <v>-1.25010000450015E-41</v>
      </c>
      <c r="U27" s="89">
        <f aca="true" t="shared" si="9" ref="U27:U46">((-1)^$L27/($L27-$I$34))*($C$7/(1-$C$7))^($L27-$I$34)</f>
        <v>-1.1112111161112942E-46</v>
      </c>
      <c r="V27" s="89">
        <f>((-1)^$L27/($L27-$I$35))*($C$7/(1-$C$7))^($L27-$I$35)</f>
        <v>-1.00010000550022E-51</v>
      </c>
      <c r="W27" s="89">
        <f>((-1)^$L27/($L27-$I$36))*($C$7/(1-$C$7))^($L27-$I$36)</f>
        <v>-9.09190915091169E-57</v>
      </c>
      <c r="X27" s="89">
        <f>((-1)^$L27/($L27-$I$37))*($C$7/(1-$C$7))^($L27-$I$37)</f>
        <v>-8.334333398336366E-62</v>
      </c>
      <c r="Y27" s="89">
        <f>((-1)^$L27/($L27-$I$38))*($C$7/(1-$C$7))^($L27-$I$38)</f>
        <v>-7.693307762311192E-67</v>
      </c>
      <c r="Z27" s="89">
        <f>((-1)^$L27/($L27-$I$39))*($C$7/(1-$C$7))^($L27-$I$39)</f>
        <v>-7.143857217861142E-72</v>
      </c>
      <c r="AA27" s="89">
        <f>((-1)^$L27/($L27-$I$40))*($C$7/(1-$C$7))^($L27-$I$40)</f>
        <v>-6.667666746671199E-77</v>
      </c>
      <c r="AB27" s="89">
        <f>((-1)^$L27/($L27-$I$41))*($C$7/(1-$C$7))^($L27-$I$41)</f>
        <v>-6.2510000850051E-82</v>
      </c>
      <c r="AC27" s="89">
        <f>((-1)^$L27/($L27-$I$42))*($C$7/(1-$C$7))^($L27-$I$42)</f>
        <v>-5.883353031182171E-87</v>
      </c>
      <c r="AD27" s="89">
        <f>((-1)^$L27/($L27-$I$43))*($C$7/(1-$C$7))^($L27-$I$43)</f>
        <v>-5.556555650561888E-92</v>
      </c>
      <c r="AE27" s="89">
        <f>((-1)^$L27/($L27-$I$44))*($C$7/(1-$C$7))^($L27-$I$44)</f>
        <v>-5.264157994743842E-97</v>
      </c>
      <c r="AF27" s="39">
        <f>((-1)^$L27/($L27-$I$45))*($C$7/(1-$C$7))^($L27-$I$45)</f>
        <v>-5.0010001050077E-102</v>
      </c>
    </row>
    <row r="28" spans="2:32" s="35" customFormat="1" ht="12.75">
      <c r="B28" s="36"/>
      <c r="H28" s="41">
        <v>3</v>
      </c>
      <c r="I28" s="52">
        <f t="shared" si="1"/>
        <v>-2</v>
      </c>
      <c r="J28" s="42">
        <f>((1-$C$7)^I28/$C$7^(I28-1))-I28*O47</f>
        <v>3.333383333933343E-16</v>
      </c>
      <c r="L28" s="53">
        <v>2</v>
      </c>
      <c r="M28" s="52">
        <f aca="true" t="shared" si="10" ref="M28:M46">((-1)^L28/(L28-$I$26))*($C$7/(1-$C$7))^(L28-$I$26)</f>
        <v>5.00010000150002E-11</v>
      </c>
      <c r="N28" s="52">
        <f t="shared" si="2"/>
        <v>3.3334333353333664E-16</v>
      </c>
      <c r="O28" s="52">
        <f t="shared" si="3"/>
        <v>2.50010000250005E-21</v>
      </c>
      <c r="P28" s="52">
        <f t="shared" si="4"/>
        <v>2.00010000300007E-26</v>
      </c>
      <c r="Q28" s="52">
        <f t="shared" si="5"/>
        <v>1.66676667016676E-31</v>
      </c>
      <c r="R28" s="52">
        <f t="shared" si="6"/>
        <v>1.4286714325715484E-36</v>
      </c>
      <c r="S28" s="52">
        <f t="shared" si="7"/>
        <v>1.25010000450015E-41</v>
      </c>
      <c r="T28" s="52">
        <f t="shared" si="8"/>
        <v>1.1112111161112942E-46</v>
      </c>
      <c r="U28" s="52">
        <f t="shared" si="9"/>
        <v>1.00010000550022E-51</v>
      </c>
      <c r="V28" s="52">
        <f aca="true" t="shared" si="11" ref="V28:V46">((-1)^$L28/($L28-$I$35))*($C$7/(1-$C$7))^($L28-$I$35)</f>
        <v>9.09190915091169E-57</v>
      </c>
      <c r="W28" s="52">
        <f aca="true" t="shared" si="12" ref="W28:W46">((-1)^$L28/($L28-$I$36))*($C$7/(1-$C$7))^($L28-$I$36)</f>
        <v>8.334333398336366E-62</v>
      </c>
      <c r="X28" s="52">
        <f aca="true" t="shared" si="13" ref="X28:X46">((-1)^$L28/($L28-$I$37))*($C$7/(1-$C$7))^($L28-$I$37)</f>
        <v>7.693307762311192E-67</v>
      </c>
      <c r="Y28" s="52">
        <f aca="true" t="shared" si="14" ref="Y28:Y46">((-1)^$L28/($L28-$I$38))*($C$7/(1-$C$7))^($L28-$I$38)</f>
        <v>7.143857217861142E-72</v>
      </c>
      <c r="Z28" s="52">
        <f aca="true" t="shared" si="15" ref="Z28:Z46">((-1)^$L28/($L28-$I$39))*($C$7/(1-$C$7))^($L28-$I$39)</f>
        <v>6.667666746671199E-77</v>
      </c>
      <c r="AA28" s="52">
        <f aca="true" t="shared" si="16" ref="AA28:AA46">((-1)^$L28/($L28-$I$40))*($C$7/(1-$C$7))^($L28-$I$40)</f>
        <v>6.2510000850051E-82</v>
      </c>
      <c r="AB28" s="52">
        <f aca="true" t="shared" si="17" ref="AB28:AB46">((-1)^$L28/($L28-$I$41))*($C$7/(1-$C$7))^($L28-$I$41)</f>
        <v>5.883353031182171E-87</v>
      </c>
      <c r="AC28" s="52">
        <f aca="true" t="shared" si="18" ref="AC28:AC46">((-1)^$L28/($L28-$I$42))*($C$7/(1-$C$7))^($L28-$I$42)</f>
        <v>5.556555650561888E-92</v>
      </c>
      <c r="AD28" s="52">
        <f aca="true" t="shared" si="19" ref="AD28:AD46">((-1)^$L28/($L28-$I$43))*($C$7/(1-$C$7))^($L28-$I$43)</f>
        <v>5.264157994743842E-97</v>
      </c>
      <c r="AE28" s="52">
        <f aca="true" t="shared" si="20" ref="AE28:AE46">((-1)^$L28/($L28-$I$44))*($C$7/(1-$C$7))^($L28-$I$44)</f>
        <v>5.0010001050077E-102</v>
      </c>
      <c r="AF28" s="42">
        <f aca="true" t="shared" si="21" ref="AF28:AF46">((-1)^$L28/($L28-$I$45))*($C$7/(1-$C$7))^($L28-$I$45)</f>
        <v>4.7629048719131943E-107</v>
      </c>
    </row>
    <row r="29" spans="2:32" s="35" customFormat="1" ht="12.75">
      <c r="B29" s="36"/>
      <c r="H29" s="41">
        <v>4</v>
      </c>
      <c r="I29" s="52">
        <f t="shared" si="1"/>
        <v>-3</v>
      </c>
      <c r="J29" s="42">
        <f>((1-$C$7)^I29/$C$7^(I29-1))-I29*P47</f>
        <v>2.5000600010000145E-21</v>
      </c>
      <c r="L29" s="53">
        <v>3</v>
      </c>
      <c r="M29" s="52">
        <f t="shared" si="10"/>
        <v>-3.3334333353333664E-16</v>
      </c>
      <c r="N29" s="52">
        <f t="shared" si="2"/>
        <v>-2.50010000250005E-21</v>
      </c>
      <c r="O29" s="52">
        <f t="shared" si="3"/>
        <v>-2.00010000300007E-26</v>
      </c>
      <c r="P29" s="52">
        <f t="shared" si="4"/>
        <v>-1.66676667016676E-31</v>
      </c>
      <c r="Q29" s="52">
        <f t="shared" si="5"/>
        <v>-1.4286714325715484E-36</v>
      </c>
      <c r="R29" s="52">
        <f t="shared" si="6"/>
        <v>-1.25010000450015E-41</v>
      </c>
      <c r="S29" s="52">
        <f t="shared" si="7"/>
        <v>-1.1112111161112942E-46</v>
      </c>
      <c r="T29" s="52">
        <f t="shared" si="8"/>
        <v>-1.00010000550022E-51</v>
      </c>
      <c r="U29" s="52">
        <f t="shared" si="9"/>
        <v>-9.09190915091169E-57</v>
      </c>
      <c r="V29" s="52">
        <f t="shared" si="11"/>
        <v>-8.334333398336366E-62</v>
      </c>
      <c r="W29" s="52">
        <f t="shared" si="12"/>
        <v>-7.693307762311192E-67</v>
      </c>
      <c r="X29" s="52">
        <f t="shared" si="13"/>
        <v>-7.143857217861142E-72</v>
      </c>
      <c r="Y29" s="52">
        <f t="shared" si="14"/>
        <v>-6.667666746671199E-77</v>
      </c>
      <c r="Z29" s="52">
        <f t="shared" si="15"/>
        <v>-6.2510000850051E-82</v>
      </c>
      <c r="AA29" s="52">
        <f t="shared" si="16"/>
        <v>-5.883353031182171E-87</v>
      </c>
      <c r="AB29" s="52">
        <f t="shared" si="17"/>
        <v>-5.556555650561888E-92</v>
      </c>
      <c r="AC29" s="52">
        <f t="shared" si="18"/>
        <v>-5.264157994743842E-97</v>
      </c>
      <c r="AD29" s="52">
        <f t="shared" si="19"/>
        <v>-5.0010001050077E-102</v>
      </c>
      <c r="AE29" s="52">
        <f t="shared" si="20"/>
        <v>-4.7629048719131943E-107</v>
      </c>
      <c r="AF29" s="42">
        <f t="shared" si="21"/>
        <v>-4.546454660463745E-112</v>
      </c>
    </row>
    <row r="30" spans="1:32" s="35" customFormat="1" ht="15.75">
      <c r="A30" s="36" t="s">
        <v>39</v>
      </c>
      <c r="B30" s="35" t="s">
        <v>40</v>
      </c>
      <c r="H30" s="41">
        <v>5</v>
      </c>
      <c r="I30" s="52">
        <f t="shared" si="1"/>
        <v>-4</v>
      </c>
      <c r="J30" s="42">
        <f>((1-$C$7)^I30/$C$7^(I30-1))-I30*Q47</f>
        <v>2.0000666680952645E-26</v>
      </c>
      <c r="L30" s="53">
        <v>4</v>
      </c>
      <c r="M30" s="52">
        <f t="shared" si="10"/>
        <v>2.50010000250005E-21</v>
      </c>
      <c r="N30" s="52">
        <f t="shared" si="2"/>
        <v>2.00010000300007E-26</v>
      </c>
      <c r="O30" s="52">
        <f t="shared" si="3"/>
        <v>1.66676667016676E-31</v>
      </c>
      <c r="P30" s="52">
        <f t="shared" si="4"/>
        <v>1.4286714325715484E-36</v>
      </c>
      <c r="Q30" s="52">
        <f t="shared" si="5"/>
        <v>1.25010000450015E-41</v>
      </c>
      <c r="R30" s="52">
        <f t="shared" si="6"/>
        <v>1.1112111161112942E-46</v>
      </c>
      <c r="S30" s="52">
        <f t="shared" si="7"/>
        <v>1.00010000550022E-51</v>
      </c>
      <c r="T30" s="52">
        <f t="shared" si="8"/>
        <v>9.09190915091169E-57</v>
      </c>
      <c r="U30" s="52">
        <f t="shared" si="9"/>
        <v>8.334333398336366E-62</v>
      </c>
      <c r="V30" s="52">
        <f t="shared" si="11"/>
        <v>7.693307762311192E-67</v>
      </c>
      <c r="W30" s="52">
        <f t="shared" si="12"/>
        <v>7.143857217861142E-72</v>
      </c>
      <c r="X30" s="52">
        <f t="shared" si="13"/>
        <v>6.667666746671199E-77</v>
      </c>
      <c r="Y30" s="52">
        <f t="shared" si="14"/>
        <v>6.2510000850051E-82</v>
      </c>
      <c r="Z30" s="52">
        <f t="shared" si="15"/>
        <v>5.883353031182171E-87</v>
      </c>
      <c r="AA30" s="52">
        <f t="shared" si="16"/>
        <v>5.556555650561888E-92</v>
      </c>
      <c r="AB30" s="52">
        <f t="shared" si="17"/>
        <v>5.264157994743842E-97</v>
      </c>
      <c r="AC30" s="52">
        <f t="shared" si="18"/>
        <v>5.0010001050077E-102</v>
      </c>
      <c r="AD30" s="52">
        <f t="shared" si="19"/>
        <v>4.7629048719131943E-107</v>
      </c>
      <c r="AE30" s="52">
        <f t="shared" si="20"/>
        <v>4.546454660463745E-112</v>
      </c>
      <c r="AF30" s="42">
        <f t="shared" si="21"/>
        <v>4.348826206966522E-117</v>
      </c>
    </row>
    <row r="31" spans="2:32" s="35" customFormat="1" ht="12.75">
      <c r="B31" s="36"/>
      <c r="H31" s="41">
        <v>6</v>
      </c>
      <c r="I31" s="52">
        <f t="shared" si="1"/>
        <v>-5</v>
      </c>
      <c r="J31" s="42">
        <f>((1-$C$7)^I31/$C$7^(I31-1))-I31*R47</f>
        <v>1.6667380971131374E-31</v>
      </c>
      <c r="L31" s="53">
        <v>5</v>
      </c>
      <c r="M31" s="52">
        <f t="shared" si="10"/>
        <v>-2.00010000300007E-26</v>
      </c>
      <c r="N31" s="52">
        <f t="shared" si="2"/>
        <v>-1.66676667016676E-31</v>
      </c>
      <c r="O31" s="52">
        <f t="shared" si="3"/>
        <v>-1.4286714325715484E-36</v>
      </c>
      <c r="P31" s="52">
        <f t="shared" si="4"/>
        <v>-1.25010000450015E-41</v>
      </c>
      <c r="Q31" s="52">
        <f t="shared" si="5"/>
        <v>-1.1112111161112942E-46</v>
      </c>
      <c r="R31" s="52">
        <f t="shared" si="6"/>
        <v>-1.00010000550022E-51</v>
      </c>
      <c r="S31" s="52">
        <f t="shared" si="7"/>
        <v>-9.09190915091169E-57</v>
      </c>
      <c r="T31" s="52">
        <f t="shared" si="8"/>
        <v>-8.334333398336366E-62</v>
      </c>
      <c r="U31" s="52">
        <f t="shared" si="9"/>
        <v>-7.693307762311192E-67</v>
      </c>
      <c r="V31" s="52">
        <f t="shared" si="11"/>
        <v>-7.143857217861142E-72</v>
      </c>
      <c r="W31" s="52">
        <f t="shared" si="12"/>
        <v>-6.667666746671199E-77</v>
      </c>
      <c r="X31" s="52">
        <f t="shared" si="13"/>
        <v>-6.2510000850051E-82</v>
      </c>
      <c r="Y31" s="52">
        <f t="shared" si="14"/>
        <v>-5.883353031182171E-87</v>
      </c>
      <c r="Z31" s="52">
        <f t="shared" si="15"/>
        <v>-5.556555650561888E-92</v>
      </c>
      <c r="AA31" s="52">
        <f t="shared" si="16"/>
        <v>-5.264157994743842E-97</v>
      </c>
      <c r="AB31" s="52">
        <f t="shared" si="17"/>
        <v>-5.0010001050077E-102</v>
      </c>
      <c r="AC31" s="52">
        <f t="shared" si="18"/>
        <v>-4.7629048719131943E-107</v>
      </c>
      <c r="AD31" s="52">
        <f t="shared" si="19"/>
        <v>-4.546454660463745E-112</v>
      </c>
      <c r="AE31" s="52">
        <f t="shared" si="20"/>
        <v>-4.348826206966522E-117</v>
      </c>
      <c r="AF31" s="42">
        <f t="shared" si="21"/>
        <v>-4.1676667916775E-122</v>
      </c>
    </row>
    <row r="32" spans="2:32" s="35" customFormat="1" ht="15.75">
      <c r="B32" s="36" t="s">
        <v>41</v>
      </c>
      <c r="C32" s="67" t="e">
        <f>((C6*PI())/SIN(C6*PI()))*((PI()*(1/(TAN(C6*PI()))))-1-(1/C6)+D22)-C27</f>
        <v>#DIV/0!</v>
      </c>
      <c r="D32" s="40" t="s">
        <v>43</v>
      </c>
      <c r="H32" s="41">
        <v>7</v>
      </c>
      <c r="I32" s="52">
        <f t="shared" si="1"/>
        <v>-6</v>
      </c>
      <c r="J32" s="42">
        <f>((1-$C$7)^I32/$C$7^(I32-1))-I32*S47</f>
        <v>1.4286464309048204E-36</v>
      </c>
      <c r="L32" s="53">
        <v>6</v>
      </c>
      <c r="M32" s="52">
        <f t="shared" si="10"/>
        <v>1.66676667016676E-31</v>
      </c>
      <c r="N32" s="52">
        <f t="shared" si="2"/>
        <v>1.4286714325715484E-36</v>
      </c>
      <c r="O32" s="52">
        <f t="shared" si="3"/>
        <v>1.25010000450015E-41</v>
      </c>
      <c r="P32" s="52">
        <f t="shared" si="4"/>
        <v>1.1112111161112942E-46</v>
      </c>
      <c r="Q32" s="52">
        <f t="shared" si="5"/>
        <v>1.00010000550022E-51</v>
      </c>
      <c r="R32" s="52">
        <f t="shared" si="6"/>
        <v>9.09190915091169E-57</v>
      </c>
      <c r="S32" s="52">
        <f t="shared" si="7"/>
        <v>8.334333398336366E-62</v>
      </c>
      <c r="T32" s="52">
        <f t="shared" si="8"/>
        <v>7.693307762311192E-67</v>
      </c>
      <c r="U32" s="52">
        <f t="shared" si="9"/>
        <v>7.143857217861142E-72</v>
      </c>
      <c r="V32" s="52">
        <f t="shared" si="11"/>
        <v>6.667666746671199E-77</v>
      </c>
      <c r="W32" s="52">
        <f t="shared" si="12"/>
        <v>6.2510000850051E-82</v>
      </c>
      <c r="X32" s="52">
        <f t="shared" si="13"/>
        <v>5.883353031182171E-87</v>
      </c>
      <c r="Y32" s="52">
        <f t="shared" si="14"/>
        <v>5.556555650561888E-92</v>
      </c>
      <c r="Z32" s="52">
        <f t="shared" si="15"/>
        <v>5.264157994743842E-97</v>
      </c>
      <c r="AA32" s="52">
        <f t="shared" si="16"/>
        <v>5.0010001050077E-102</v>
      </c>
      <c r="AB32" s="52">
        <f t="shared" si="17"/>
        <v>4.7629048719131943E-107</v>
      </c>
      <c r="AC32" s="52">
        <f t="shared" si="18"/>
        <v>4.546454660463745E-112</v>
      </c>
      <c r="AD32" s="52">
        <f t="shared" si="19"/>
        <v>4.348826206966522E-117</v>
      </c>
      <c r="AE32" s="52">
        <f t="shared" si="20"/>
        <v>4.1676667916775E-122</v>
      </c>
      <c r="AF32" s="42">
        <f t="shared" si="21"/>
        <v>4.0010001300117E-127</v>
      </c>
    </row>
    <row r="33" spans="2:32" s="35" customFormat="1" ht="12.75">
      <c r="B33" s="36"/>
      <c r="H33" s="41">
        <v>8</v>
      </c>
      <c r="I33" s="52">
        <f t="shared" si="1"/>
        <v>-7</v>
      </c>
      <c r="J33" s="42">
        <f>((1-$C$7)^I33/$C$7^(I33-1))-I33*T47</f>
        <v>1.2500777805778565E-41</v>
      </c>
      <c r="L33" s="53">
        <v>7</v>
      </c>
      <c r="M33" s="52">
        <f t="shared" si="10"/>
        <v>-1.4286714325715484E-36</v>
      </c>
      <c r="N33" s="52">
        <f t="shared" si="2"/>
        <v>-1.25010000450015E-41</v>
      </c>
      <c r="O33" s="52">
        <f t="shared" si="3"/>
        <v>-1.1112111161112942E-46</v>
      </c>
      <c r="P33" s="52">
        <f t="shared" si="4"/>
        <v>-1.00010000550022E-51</v>
      </c>
      <c r="Q33" s="52">
        <f t="shared" si="5"/>
        <v>-9.09190915091169E-57</v>
      </c>
      <c r="R33" s="52">
        <f t="shared" si="6"/>
        <v>-8.334333398336366E-62</v>
      </c>
      <c r="S33" s="52">
        <f t="shared" si="7"/>
        <v>-7.693307762311192E-67</v>
      </c>
      <c r="T33" s="52">
        <f t="shared" si="8"/>
        <v>-7.143857217861142E-72</v>
      </c>
      <c r="U33" s="52">
        <f t="shared" si="9"/>
        <v>-6.667666746671199E-77</v>
      </c>
      <c r="V33" s="52">
        <f t="shared" si="11"/>
        <v>-6.2510000850051E-82</v>
      </c>
      <c r="W33" s="52">
        <f t="shared" si="12"/>
        <v>-5.883353031182171E-87</v>
      </c>
      <c r="X33" s="52">
        <f t="shared" si="13"/>
        <v>-5.556555650561888E-92</v>
      </c>
      <c r="Y33" s="52">
        <f t="shared" si="14"/>
        <v>-5.264157994743842E-97</v>
      </c>
      <c r="Z33" s="52">
        <f t="shared" si="15"/>
        <v>-5.0010001050077E-102</v>
      </c>
      <c r="AA33" s="52">
        <f t="shared" si="16"/>
        <v>-4.7629048719131943E-107</v>
      </c>
      <c r="AB33" s="52">
        <f t="shared" si="17"/>
        <v>-4.546454660463745E-112</v>
      </c>
      <c r="AC33" s="52">
        <f t="shared" si="18"/>
        <v>-4.348826206966522E-117</v>
      </c>
      <c r="AD33" s="52">
        <f t="shared" si="19"/>
        <v>-4.1676667916775E-122</v>
      </c>
      <c r="AE33" s="52">
        <f t="shared" si="20"/>
        <v>-4.0010001300117E-127</v>
      </c>
      <c r="AF33" s="42">
        <f t="shared" si="21"/>
        <v>-3.847153981166447E-132</v>
      </c>
    </row>
    <row r="34" spans="2:32" s="35" customFormat="1" ht="12.75">
      <c r="B34" s="36"/>
      <c r="H34" s="41">
        <v>9</v>
      </c>
      <c r="I34" s="82">
        <f>$C$6-H34</f>
        <v>-8</v>
      </c>
      <c r="J34" s="42">
        <f>((1-$C$7)^I34/$C$7^(I34-1))-I34*U47</f>
        <v>1.1111911143839437E-46</v>
      </c>
      <c r="L34" s="53">
        <v>8</v>
      </c>
      <c r="M34" s="52">
        <f t="shared" si="10"/>
        <v>1.25010000450015E-41</v>
      </c>
      <c r="N34" s="52">
        <f t="shared" si="2"/>
        <v>1.1112111161112942E-46</v>
      </c>
      <c r="O34" s="52">
        <f t="shared" si="3"/>
        <v>1.00010000550022E-51</v>
      </c>
      <c r="P34" s="52">
        <f t="shared" si="4"/>
        <v>9.09190915091169E-57</v>
      </c>
      <c r="Q34" s="52">
        <f t="shared" si="5"/>
        <v>8.334333398336366E-62</v>
      </c>
      <c r="R34" s="52">
        <f t="shared" si="6"/>
        <v>7.693307762311192E-67</v>
      </c>
      <c r="S34" s="52">
        <f t="shared" si="7"/>
        <v>7.143857217861142E-72</v>
      </c>
      <c r="T34" s="52">
        <f t="shared" si="8"/>
        <v>6.667666746671199E-77</v>
      </c>
      <c r="U34" s="52">
        <f t="shared" si="9"/>
        <v>6.2510000850051E-82</v>
      </c>
      <c r="V34" s="52">
        <f t="shared" si="11"/>
        <v>5.883353031182171E-87</v>
      </c>
      <c r="W34" s="52">
        <f t="shared" si="12"/>
        <v>5.556555650561888E-92</v>
      </c>
      <c r="X34" s="52">
        <f t="shared" si="13"/>
        <v>5.264157994743842E-97</v>
      </c>
      <c r="Y34" s="52">
        <f t="shared" si="14"/>
        <v>5.0010001050077E-102</v>
      </c>
      <c r="Z34" s="52">
        <f t="shared" si="15"/>
        <v>4.7629048719131943E-107</v>
      </c>
      <c r="AA34" s="52">
        <f t="shared" si="16"/>
        <v>4.546454660463745E-112</v>
      </c>
      <c r="AB34" s="52">
        <f t="shared" si="17"/>
        <v>4.348826206966522E-117</v>
      </c>
      <c r="AC34" s="52">
        <f t="shared" si="18"/>
        <v>4.1676667916775E-122</v>
      </c>
      <c r="AD34" s="52">
        <f t="shared" si="19"/>
        <v>4.0010001300117E-127</v>
      </c>
      <c r="AE34" s="52">
        <f t="shared" si="20"/>
        <v>3.847153981166447E-132</v>
      </c>
      <c r="AF34" s="42">
        <f t="shared" si="21"/>
        <v>3.7047038437172373E-137</v>
      </c>
    </row>
    <row r="35" spans="2:32" s="35" customFormat="1" ht="12.75">
      <c r="B35" s="36"/>
      <c r="H35" s="41">
        <v>10</v>
      </c>
      <c r="I35" s="52">
        <f t="shared" si="1"/>
        <v>-9</v>
      </c>
      <c r="J35" s="42">
        <f>((1-$C$7)^I35/$C$7^(I35-1))-I35*V47</f>
        <v>1.0000818219319503E-51</v>
      </c>
      <c r="L35" s="53">
        <v>9</v>
      </c>
      <c r="M35" s="52">
        <f t="shared" si="10"/>
        <v>-1.1112111161112942E-46</v>
      </c>
      <c r="N35" s="52">
        <f t="shared" si="2"/>
        <v>-1.00010000550022E-51</v>
      </c>
      <c r="O35" s="52">
        <f t="shared" si="3"/>
        <v>-9.09190915091169E-57</v>
      </c>
      <c r="P35" s="52">
        <f t="shared" si="4"/>
        <v>-8.334333398336366E-62</v>
      </c>
      <c r="Q35" s="52">
        <f t="shared" si="5"/>
        <v>-7.693307762311192E-67</v>
      </c>
      <c r="R35" s="52">
        <f t="shared" si="6"/>
        <v>-7.143857217861142E-72</v>
      </c>
      <c r="S35" s="52">
        <f t="shared" si="7"/>
        <v>-6.667666746671199E-77</v>
      </c>
      <c r="T35" s="52">
        <f t="shared" si="8"/>
        <v>-6.2510000850051E-82</v>
      </c>
      <c r="U35" s="52">
        <f t="shared" si="9"/>
        <v>-5.883353031182171E-87</v>
      </c>
      <c r="V35" s="52">
        <f t="shared" si="11"/>
        <v>-5.556555650561888E-92</v>
      </c>
      <c r="W35" s="52">
        <f t="shared" si="12"/>
        <v>-5.264157994743842E-97</v>
      </c>
      <c r="X35" s="52">
        <f t="shared" si="13"/>
        <v>-5.0010001050077E-102</v>
      </c>
      <c r="Y35" s="52">
        <f t="shared" si="14"/>
        <v>-4.7629048719131943E-107</v>
      </c>
      <c r="Z35" s="52">
        <f t="shared" si="15"/>
        <v>-4.546454660463745E-112</v>
      </c>
      <c r="AA35" s="52">
        <f t="shared" si="16"/>
        <v>-4.348826206966522E-117</v>
      </c>
      <c r="AB35" s="52">
        <f t="shared" si="17"/>
        <v>-4.1676667916775E-122</v>
      </c>
      <c r="AC35" s="52">
        <f t="shared" si="18"/>
        <v>-4.0010001300117E-127</v>
      </c>
      <c r="AD35" s="52">
        <f t="shared" si="19"/>
        <v>-3.847153981166447E-132</v>
      </c>
      <c r="AE35" s="52">
        <f t="shared" si="20"/>
        <v>-3.7047038437172373E-137</v>
      </c>
      <c r="AF35" s="42">
        <f t="shared" si="21"/>
        <v>-3.5724287164430716E-142</v>
      </c>
    </row>
    <row r="36" spans="2:32" s="35" customFormat="1" ht="12.75">
      <c r="B36" s="36"/>
      <c r="H36" s="41">
        <v>11</v>
      </c>
      <c r="I36" s="82">
        <f>$C$6-H36</f>
        <v>-10</v>
      </c>
      <c r="J36" s="42">
        <f>W47</f>
        <v>-9.09182580834703E-57</v>
      </c>
      <c r="L36" s="53">
        <v>10</v>
      </c>
      <c r="M36" s="52">
        <f t="shared" si="10"/>
        <v>1.00010000550022E-51</v>
      </c>
      <c r="N36" s="52">
        <f t="shared" si="2"/>
        <v>9.09190915091169E-57</v>
      </c>
      <c r="O36" s="52">
        <f t="shared" si="3"/>
        <v>8.334333398336366E-62</v>
      </c>
      <c r="P36" s="52">
        <f t="shared" si="4"/>
        <v>7.693307762311192E-67</v>
      </c>
      <c r="Q36" s="52">
        <f t="shared" si="5"/>
        <v>7.143857217861142E-72</v>
      </c>
      <c r="R36" s="52">
        <f t="shared" si="6"/>
        <v>6.667666746671199E-77</v>
      </c>
      <c r="S36" s="52">
        <f t="shared" si="7"/>
        <v>6.2510000850051E-82</v>
      </c>
      <c r="T36" s="52">
        <f t="shared" si="8"/>
        <v>5.883353031182171E-87</v>
      </c>
      <c r="U36" s="52">
        <f t="shared" si="9"/>
        <v>5.556555650561888E-92</v>
      </c>
      <c r="V36" s="52">
        <f t="shared" si="11"/>
        <v>5.264157994743842E-97</v>
      </c>
      <c r="W36" s="52">
        <f t="shared" si="12"/>
        <v>5.0010001050077E-102</v>
      </c>
      <c r="X36" s="52">
        <f t="shared" si="13"/>
        <v>4.7629048719131943E-107</v>
      </c>
      <c r="Y36" s="52">
        <f t="shared" si="14"/>
        <v>4.546454660463745E-112</v>
      </c>
      <c r="Z36" s="52">
        <f t="shared" si="15"/>
        <v>4.348826206966522E-117</v>
      </c>
      <c r="AA36" s="52">
        <f t="shared" si="16"/>
        <v>4.1676667916775E-122</v>
      </c>
      <c r="AB36" s="52">
        <f t="shared" si="17"/>
        <v>4.0010001300117E-127</v>
      </c>
      <c r="AC36" s="52">
        <f t="shared" si="18"/>
        <v>3.847153981166447E-132</v>
      </c>
      <c r="AD36" s="52">
        <f t="shared" si="19"/>
        <v>3.7047038437172373E-137</v>
      </c>
      <c r="AE36" s="52">
        <f t="shared" si="20"/>
        <v>3.5724287164430716E-142</v>
      </c>
      <c r="AF36" s="42">
        <f t="shared" si="21"/>
        <v>3.449276012084466E-147</v>
      </c>
    </row>
    <row r="37" spans="2:32" s="35" customFormat="1" ht="12.75">
      <c r="B37" s="36"/>
      <c r="H37" s="41">
        <v>12</v>
      </c>
      <c r="I37" s="52">
        <f t="shared" si="1"/>
        <v>-11</v>
      </c>
      <c r="J37" s="42">
        <f>X47</f>
        <v>-8.334256465973122E-62</v>
      </c>
      <c r="L37" s="53">
        <v>11</v>
      </c>
      <c r="M37" s="52">
        <f t="shared" si="10"/>
        <v>-9.09190915091169E-57</v>
      </c>
      <c r="N37" s="52">
        <f t="shared" si="2"/>
        <v>-8.334333398336366E-62</v>
      </c>
      <c r="O37" s="52">
        <f t="shared" si="3"/>
        <v>-7.693307762311192E-67</v>
      </c>
      <c r="P37" s="52">
        <f t="shared" si="4"/>
        <v>-7.143857217861142E-72</v>
      </c>
      <c r="Q37" s="52">
        <f t="shared" si="5"/>
        <v>-6.667666746671199E-77</v>
      </c>
      <c r="R37" s="52">
        <f t="shared" si="6"/>
        <v>-6.2510000850051E-82</v>
      </c>
      <c r="S37" s="52">
        <f t="shared" si="7"/>
        <v>-5.883353031182171E-87</v>
      </c>
      <c r="T37" s="52">
        <f t="shared" si="8"/>
        <v>-5.556555650561888E-92</v>
      </c>
      <c r="U37" s="52">
        <f t="shared" si="9"/>
        <v>-5.264157994743842E-97</v>
      </c>
      <c r="V37" s="52">
        <f t="shared" si="11"/>
        <v>-5.0010001050077E-102</v>
      </c>
      <c r="W37" s="52">
        <f t="shared" si="12"/>
        <v>-4.7629048719131943E-107</v>
      </c>
      <c r="X37" s="52">
        <f t="shared" si="13"/>
        <v>-4.546454660463745E-112</v>
      </c>
      <c r="Y37" s="52">
        <f t="shared" si="14"/>
        <v>-4.348826206966522E-117</v>
      </c>
      <c r="Z37" s="52">
        <f t="shared" si="15"/>
        <v>-4.1676667916775E-122</v>
      </c>
      <c r="AA37" s="52">
        <f t="shared" si="16"/>
        <v>-4.0010001300117E-127</v>
      </c>
      <c r="AB37" s="52">
        <f t="shared" si="17"/>
        <v>-3.847153981166447E-132</v>
      </c>
      <c r="AC37" s="52">
        <f t="shared" si="18"/>
        <v>-3.7047038437172373E-137</v>
      </c>
      <c r="AD37" s="52">
        <f t="shared" si="19"/>
        <v>-3.5724287164430716E-142</v>
      </c>
      <c r="AE37" s="52">
        <f t="shared" si="20"/>
        <v>-3.449276012084466E-147</v>
      </c>
      <c r="AF37" s="42">
        <f t="shared" si="21"/>
        <v>-3.3343334883498675E-152</v>
      </c>
    </row>
    <row r="38" spans="2:32" s="35" customFormat="1" ht="12.75">
      <c r="B38" s="36"/>
      <c r="H38" s="41">
        <v>13</v>
      </c>
      <c r="I38" s="52">
        <f t="shared" si="1"/>
        <v>-12</v>
      </c>
      <c r="J38" s="42">
        <f>Y47</f>
        <v>-7.693236324405774E-67</v>
      </c>
      <c r="L38" s="53">
        <v>12</v>
      </c>
      <c r="M38" s="52">
        <f t="shared" si="10"/>
        <v>8.334333398336366E-62</v>
      </c>
      <c r="N38" s="52">
        <f t="shared" si="2"/>
        <v>7.693307762311192E-67</v>
      </c>
      <c r="O38" s="52">
        <f t="shared" si="3"/>
        <v>7.143857217861142E-72</v>
      </c>
      <c r="P38" s="52">
        <f t="shared" si="4"/>
        <v>6.667666746671199E-77</v>
      </c>
      <c r="Q38" s="52">
        <f t="shared" si="5"/>
        <v>6.2510000850051E-82</v>
      </c>
      <c r="R38" s="52">
        <f t="shared" si="6"/>
        <v>5.883353031182171E-87</v>
      </c>
      <c r="S38" s="52">
        <f t="shared" si="7"/>
        <v>5.556555650561888E-92</v>
      </c>
      <c r="T38" s="52">
        <f t="shared" si="8"/>
        <v>5.264157994743842E-97</v>
      </c>
      <c r="U38" s="52">
        <f t="shared" si="9"/>
        <v>5.0010001050077E-102</v>
      </c>
      <c r="V38" s="52">
        <f t="shared" si="11"/>
        <v>4.7629048719131943E-107</v>
      </c>
      <c r="W38" s="52">
        <f t="shared" si="12"/>
        <v>4.546454660463745E-112</v>
      </c>
      <c r="X38" s="52">
        <f t="shared" si="13"/>
        <v>4.348826206966522E-117</v>
      </c>
      <c r="Y38" s="52">
        <f t="shared" si="14"/>
        <v>4.1676667916775E-122</v>
      </c>
      <c r="Z38" s="52">
        <f t="shared" si="15"/>
        <v>4.0010001300117E-127</v>
      </c>
      <c r="AA38" s="52">
        <f t="shared" si="16"/>
        <v>3.847153981166447E-132</v>
      </c>
      <c r="AB38" s="52">
        <f t="shared" si="17"/>
        <v>3.7047038437172373E-137</v>
      </c>
      <c r="AC38" s="52">
        <f t="shared" si="18"/>
        <v>3.5724287164430716E-142</v>
      </c>
      <c r="AD38" s="52">
        <f t="shared" si="19"/>
        <v>3.449276012084466E-147</v>
      </c>
      <c r="AE38" s="52">
        <f t="shared" si="20"/>
        <v>3.3343334883498675E-152</v>
      </c>
      <c r="AF38" s="42">
        <f t="shared" si="21"/>
        <v>3.226806611630504E-157</v>
      </c>
    </row>
    <row r="39" spans="2:32" s="35" customFormat="1" ht="12.75">
      <c r="B39" s="36"/>
      <c r="H39" s="41">
        <v>14</v>
      </c>
      <c r="I39" s="52">
        <f t="shared" si="1"/>
        <v>-13</v>
      </c>
      <c r="J39" s="42">
        <f>Z47</f>
        <v>-7.14379054181877E-72</v>
      </c>
      <c r="L39" s="53">
        <v>13</v>
      </c>
      <c r="M39" s="52">
        <f t="shared" si="10"/>
        <v>-7.693307762311192E-67</v>
      </c>
      <c r="N39" s="52">
        <f t="shared" si="2"/>
        <v>-7.143857217861142E-72</v>
      </c>
      <c r="O39" s="52">
        <f t="shared" si="3"/>
        <v>-6.667666746671199E-77</v>
      </c>
      <c r="P39" s="52">
        <f t="shared" si="4"/>
        <v>-6.2510000850051E-82</v>
      </c>
      <c r="Q39" s="52">
        <f t="shared" si="5"/>
        <v>-5.883353031182171E-87</v>
      </c>
      <c r="R39" s="52">
        <f t="shared" si="6"/>
        <v>-5.556555650561888E-92</v>
      </c>
      <c r="S39" s="52">
        <f t="shared" si="7"/>
        <v>-5.264157994743842E-97</v>
      </c>
      <c r="T39" s="52">
        <f t="shared" si="8"/>
        <v>-5.0010001050077E-102</v>
      </c>
      <c r="U39" s="52">
        <f t="shared" si="9"/>
        <v>-4.7629048719131943E-107</v>
      </c>
      <c r="V39" s="52">
        <f t="shared" si="11"/>
        <v>-4.546454660463745E-112</v>
      </c>
      <c r="W39" s="52">
        <f t="shared" si="12"/>
        <v>-4.348826206966522E-117</v>
      </c>
      <c r="X39" s="52">
        <f t="shared" si="13"/>
        <v>-4.1676667916775E-122</v>
      </c>
      <c r="Y39" s="52">
        <f t="shared" si="14"/>
        <v>-4.0010001300117E-127</v>
      </c>
      <c r="Z39" s="52">
        <f t="shared" si="15"/>
        <v>-3.847153981166447E-132</v>
      </c>
      <c r="AA39" s="52">
        <f t="shared" si="16"/>
        <v>-3.7047038437172373E-137</v>
      </c>
      <c r="AB39" s="52">
        <f t="shared" si="17"/>
        <v>-3.5724287164430716E-142</v>
      </c>
      <c r="AC39" s="52">
        <f t="shared" si="18"/>
        <v>-3.449276012084466E-147</v>
      </c>
      <c r="AD39" s="52">
        <f t="shared" si="19"/>
        <v>-3.3343334883498675E-152</v>
      </c>
      <c r="AE39" s="52">
        <f t="shared" si="20"/>
        <v>-3.226806611630504E-157</v>
      </c>
      <c r="AF39" s="42">
        <f t="shared" si="21"/>
        <v>-3.1260001650187013E-162</v>
      </c>
    </row>
    <row r="40" spans="2:32" s="35" customFormat="1" ht="12.75">
      <c r="B40" s="36"/>
      <c r="H40" s="41">
        <v>15</v>
      </c>
      <c r="I40" s="52">
        <f t="shared" si="1"/>
        <v>-14</v>
      </c>
      <c r="J40" s="42">
        <f>AA47</f>
        <v>-6.6676042372586795E-77</v>
      </c>
      <c r="L40" s="53">
        <v>14</v>
      </c>
      <c r="M40" s="52">
        <f t="shared" si="10"/>
        <v>7.143857217861142E-72</v>
      </c>
      <c r="N40" s="52">
        <f t="shared" si="2"/>
        <v>6.667666746671199E-77</v>
      </c>
      <c r="O40" s="52">
        <f t="shared" si="3"/>
        <v>6.2510000850051E-82</v>
      </c>
      <c r="P40" s="52">
        <f t="shared" si="4"/>
        <v>5.883353031182171E-87</v>
      </c>
      <c r="Q40" s="52">
        <f t="shared" si="5"/>
        <v>5.556555650561888E-92</v>
      </c>
      <c r="R40" s="52">
        <f t="shared" si="6"/>
        <v>5.264157994743842E-97</v>
      </c>
      <c r="S40" s="52">
        <f t="shared" si="7"/>
        <v>5.0010001050077E-102</v>
      </c>
      <c r="T40" s="52">
        <f t="shared" si="8"/>
        <v>4.7629048719131943E-107</v>
      </c>
      <c r="U40" s="52">
        <f t="shared" si="9"/>
        <v>4.546454660463745E-112</v>
      </c>
      <c r="V40" s="52">
        <f t="shared" si="11"/>
        <v>4.348826206966522E-117</v>
      </c>
      <c r="W40" s="52">
        <f t="shared" si="12"/>
        <v>4.1676667916775E-122</v>
      </c>
      <c r="X40" s="52">
        <f t="shared" si="13"/>
        <v>4.0010001300117E-127</v>
      </c>
      <c r="Y40" s="52">
        <f t="shared" si="14"/>
        <v>3.847153981166447E-132</v>
      </c>
      <c r="Z40" s="52">
        <f t="shared" si="15"/>
        <v>3.7047038437172373E-137</v>
      </c>
      <c r="AA40" s="52">
        <f t="shared" si="16"/>
        <v>3.5724287164430716E-142</v>
      </c>
      <c r="AB40" s="52">
        <f t="shared" si="17"/>
        <v>3.449276012084466E-147</v>
      </c>
      <c r="AC40" s="52">
        <f t="shared" si="18"/>
        <v>3.3343334883498675E-152</v>
      </c>
      <c r="AD40" s="52">
        <f t="shared" si="19"/>
        <v>3.226806611630504E-157</v>
      </c>
      <c r="AE40" s="52">
        <f t="shared" si="20"/>
        <v>3.1260001650187013E-162</v>
      </c>
      <c r="AF40" s="42">
        <f t="shared" si="21"/>
        <v>3.031303200322865E-167</v>
      </c>
    </row>
    <row r="41" spans="2:32" s="35" customFormat="1" ht="12.75">
      <c r="B41" s="36"/>
      <c r="H41" s="41">
        <v>16</v>
      </c>
      <c r="I41" s="52">
        <f t="shared" si="1"/>
        <v>-15</v>
      </c>
      <c r="J41" s="42">
        <f>AB47</f>
        <v>-6.250941252030439E-82</v>
      </c>
      <c r="L41" s="53">
        <v>15</v>
      </c>
      <c r="M41" s="52">
        <f t="shared" si="10"/>
        <v>-6.667666746671199E-77</v>
      </c>
      <c r="N41" s="52">
        <f t="shared" si="2"/>
        <v>-6.2510000850051E-82</v>
      </c>
      <c r="O41" s="52">
        <f t="shared" si="3"/>
        <v>-5.883353031182171E-87</v>
      </c>
      <c r="P41" s="52">
        <f t="shared" si="4"/>
        <v>-5.556555650561888E-92</v>
      </c>
      <c r="Q41" s="52">
        <f t="shared" si="5"/>
        <v>-5.264157994743842E-97</v>
      </c>
      <c r="R41" s="52">
        <f t="shared" si="6"/>
        <v>-5.0010001050077E-102</v>
      </c>
      <c r="S41" s="52">
        <f t="shared" si="7"/>
        <v>-4.7629048719131943E-107</v>
      </c>
      <c r="T41" s="52">
        <f t="shared" si="8"/>
        <v>-4.546454660463745E-112</v>
      </c>
      <c r="U41" s="52">
        <f t="shared" si="9"/>
        <v>-4.348826206966522E-117</v>
      </c>
      <c r="V41" s="52">
        <f t="shared" si="11"/>
        <v>-4.1676667916775E-122</v>
      </c>
      <c r="W41" s="52">
        <f t="shared" si="12"/>
        <v>-4.0010001300117E-127</v>
      </c>
      <c r="X41" s="52">
        <f t="shared" si="13"/>
        <v>-3.847153981166447E-132</v>
      </c>
      <c r="Y41" s="52">
        <f t="shared" si="14"/>
        <v>-3.7047038437172373E-137</v>
      </c>
      <c r="Z41" s="52">
        <f t="shared" si="15"/>
        <v>-3.5724287164430716E-142</v>
      </c>
      <c r="AA41" s="52">
        <f t="shared" si="16"/>
        <v>-3.449276012084466E-147</v>
      </c>
      <c r="AB41" s="52">
        <f t="shared" si="17"/>
        <v>-3.3343334883498675E-152</v>
      </c>
      <c r="AC41" s="52">
        <f t="shared" si="18"/>
        <v>-3.226806611630504E-157</v>
      </c>
      <c r="AD41" s="52">
        <f t="shared" si="19"/>
        <v>-3.1260001650187013E-162</v>
      </c>
      <c r="AE41" s="52">
        <f t="shared" si="20"/>
        <v>-3.031303200322865E-167</v>
      </c>
      <c r="AF41" s="42">
        <f t="shared" si="21"/>
        <v>-2.942176645609237E-172</v>
      </c>
    </row>
    <row r="42" spans="2:32" s="35" customFormat="1" ht="12.75">
      <c r="B42" s="36"/>
      <c r="H42" s="41">
        <v>17</v>
      </c>
      <c r="I42" s="52">
        <f t="shared" si="1"/>
        <v>-16</v>
      </c>
      <c r="J42" s="42">
        <f>AC47</f>
        <v>-5.883297466152076E-87</v>
      </c>
      <c r="L42" s="53">
        <v>16</v>
      </c>
      <c r="M42" s="52">
        <f t="shared" si="10"/>
        <v>6.2510000850051E-82</v>
      </c>
      <c r="N42" s="52">
        <f t="shared" si="2"/>
        <v>5.883353031182171E-87</v>
      </c>
      <c r="O42" s="52">
        <f t="shared" si="3"/>
        <v>5.556555650561888E-92</v>
      </c>
      <c r="P42" s="52">
        <f t="shared" si="4"/>
        <v>5.264157994743842E-97</v>
      </c>
      <c r="Q42" s="52">
        <f t="shared" si="5"/>
        <v>5.0010001050077E-102</v>
      </c>
      <c r="R42" s="52">
        <f t="shared" si="6"/>
        <v>4.7629048719131943E-107</v>
      </c>
      <c r="S42" s="52">
        <f t="shared" si="7"/>
        <v>4.546454660463745E-112</v>
      </c>
      <c r="T42" s="52">
        <f t="shared" si="8"/>
        <v>4.348826206966522E-117</v>
      </c>
      <c r="U42" s="52">
        <f t="shared" si="9"/>
        <v>4.1676667916775E-122</v>
      </c>
      <c r="V42" s="52">
        <f t="shared" si="11"/>
        <v>4.0010001300117E-127</v>
      </c>
      <c r="W42" s="52">
        <f t="shared" si="12"/>
        <v>3.847153981166447E-132</v>
      </c>
      <c r="X42" s="52">
        <f t="shared" si="13"/>
        <v>3.7047038437172373E-137</v>
      </c>
      <c r="Y42" s="52">
        <f t="shared" si="14"/>
        <v>3.5724287164430716E-142</v>
      </c>
      <c r="Z42" s="52">
        <f t="shared" si="15"/>
        <v>3.449276012084466E-147</v>
      </c>
      <c r="AA42" s="52">
        <f t="shared" si="16"/>
        <v>3.3343334883498675E-152</v>
      </c>
      <c r="AB42" s="52">
        <f t="shared" si="17"/>
        <v>3.226806611630504E-157</v>
      </c>
      <c r="AC42" s="52">
        <f t="shared" si="18"/>
        <v>3.1260001650187013E-162</v>
      </c>
      <c r="AD42" s="52">
        <f t="shared" si="19"/>
        <v>3.031303200322865E-167</v>
      </c>
      <c r="AE42" s="52">
        <f t="shared" si="20"/>
        <v>2.942176645609237E-172</v>
      </c>
      <c r="AF42" s="42">
        <f t="shared" si="21"/>
        <v>2.858143037165059E-177</v>
      </c>
    </row>
    <row r="43" spans="2:32" s="35" customFormat="1" ht="12.75">
      <c r="B43" s="36"/>
      <c r="H43" s="41">
        <v>18</v>
      </c>
      <c r="I43" s="52">
        <f t="shared" si="1"/>
        <v>-17</v>
      </c>
      <c r="J43" s="42">
        <f>AD47</f>
        <v>-5.5565030094820355E-92</v>
      </c>
      <c r="L43" s="53">
        <v>17</v>
      </c>
      <c r="M43" s="52">
        <f t="shared" si="10"/>
        <v>-5.883353031182171E-87</v>
      </c>
      <c r="N43" s="52">
        <f t="shared" si="2"/>
        <v>-5.556555650561888E-92</v>
      </c>
      <c r="O43" s="52">
        <f t="shared" si="3"/>
        <v>-5.264157994743842E-97</v>
      </c>
      <c r="P43" s="52">
        <f t="shared" si="4"/>
        <v>-5.0010001050077E-102</v>
      </c>
      <c r="Q43" s="52">
        <f t="shared" si="5"/>
        <v>-4.7629048719131943E-107</v>
      </c>
      <c r="R43" s="52">
        <f t="shared" si="6"/>
        <v>-4.546454660463745E-112</v>
      </c>
      <c r="S43" s="52">
        <f t="shared" si="7"/>
        <v>-4.348826206966522E-117</v>
      </c>
      <c r="T43" s="52">
        <f t="shared" si="8"/>
        <v>-4.1676667916775E-122</v>
      </c>
      <c r="U43" s="52">
        <f t="shared" si="9"/>
        <v>-4.0010001300117E-127</v>
      </c>
      <c r="V43" s="52">
        <f t="shared" si="11"/>
        <v>-3.847153981166447E-132</v>
      </c>
      <c r="W43" s="52">
        <f t="shared" si="12"/>
        <v>-3.7047038437172373E-137</v>
      </c>
      <c r="X43" s="52">
        <f t="shared" si="13"/>
        <v>-3.5724287164430716E-142</v>
      </c>
      <c r="Y43" s="52">
        <f t="shared" si="14"/>
        <v>-3.449276012084466E-147</v>
      </c>
      <c r="Z43" s="52">
        <f t="shared" si="15"/>
        <v>-3.3343334883498675E-152</v>
      </c>
      <c r="AA43" s="52">
        <f t="shared" si="16"/>
        <v>-3.226806611630504E-157</v>
      </c>
      <c r="AB43" s="52">
        <f t="shared" si="17"/>
        <v>-3.1260001650187013E-162</v>
      </c>
      <c r="AC43" s="52">
        <f t="shared" si="18"/>
        <v>-3.031303200322865E-167</v>
      </c>
      <c r="AD43" s="52">
        <f t="shared" si="19"/>
        <v>-2.942176645609237E-172</v>
      </c>
      <c r="AE43" s="52">
        <f t="shared" si="20"/>
        <v>-2.858143037165059E-177</v>
      </c>
      <c r="AF43" s="42">
        <f t="shared" si="21"/>
        <v>-2.7787779628012128E-182</v>
      </c>
    </row>
    <row r="44" spans="2:32" s="35" customFormat="1" ht="12.75">
      <c r="B44" s="36"/>
      <c r="H44" s="41">
        <v>19</v>
      </c>
      <c r="I44" s="52">
        <f t="shared" si="1"/>
        <v>-18</v>
      </c>
      <c r="J44" s="42">
        <f>AE47</f>
        <v>-5.264107985219078E-97</v>
      </c>
      <c r="L44" s="53">
        <v>18</v>
      </c>
      <c r="M44" s="52">
        <f t="shared" si="10"/>
        <v>5.556555650561888E-92</v>
      </c>
      <c r="N44" s="52">
        <f t="shared" si="2"/>
        <v>5.264157994743842E-97</v>
      </c>
      <c r="O44" s="52">
        <f t="shared" si="3"/>
        <v>5.0010001050077E-102</v>
      </c>
      <c r="P44" s="52">
        <f t="shared" si="4"/>
        <v>4.7629048719131943E-107</v>
      </c>
      <c r="Q44" s="52">
        <f t="shared" si="5"/>
        <v>4.546454660463745E-112</v>
      </c>
      <c r="R44" s="52">
        <f t="shared" si="6"/>
        <v>4.348826206966522E-117</v>
      </c>
      <c r="S44" s="52">
        <f t="shared" si="7"/>
        <v>4.1676667916775E-122</v>
      </c>
      <c r="T44" s="52">
        <f t="shared" si="8"/>
        <v>4.0010001300117E-127</v>
      </c>
      <c r="U44" s="52">
        <f t="shared" si="9"/>
        <v>3.847153981166447E-132</v>
      </c>
      <c r="V44" s="52">
        <f t="shared" si="11"/>
        <v>3.7047038437172373E-137</v>
      </c>
      <c r="W44" s="52">
        <f t="shared" si="12"/>
        <v>3.5724287164430716E-142</v>
      </c>
      <c r="X44" s="52">
        <f t="shared" si="13"/>
        <v>3.449276012084466E-147</v>
      </c>
      <c r="Y44" s="52">
        <f t="shared" si="14"/>
        <v>3.3343334883498675E-152</v>
      </c>
      <c r="Z44" s="52">
        <f t="shared" si="15"/>
        <v>3.226806611630504E-157</v>
      </c>
      <c r="AA44" s="52">
        <f t="shared" si="16"/>
        <v>3.1260001650187013E-162</v>
      </c>
      <c r="AB44" s="52">
        <f t="shared" si="17"/>
        <v>3.031303200322865E-167</v>
      </c>
      <c r="AC44" s="52">
        <f t="shared" si="18"/>
        <v>2.942176645609237E-172</v>
      </c>
      <c r="AD44" s="52">
        <f t="shared" si="19"/>
        <v>2.858143037165059E-177</v>
      </c>
      <c r="AE44" s="52">
        <f t="shared" si="20"/>
        <v>2.7787779628012128E-182</v>
      </c>
      <c r="AF44" s="42">
        <f t="shared" si="21"/>
        <v>2.703702892727405E-187</v>
      </c>
    </row>
    <row r="45" spans="2:32" s="35" customFormat="1" ht="13.5" thickBot="1">
      <c r="B45" s="36"/>
      <c r="H45" s="44">
        <v>20</v>
      </c>
      <c r="I45" s="54">
        <f t="shared" si="1"/>
        <v>-19</v>
      </c>
      <c r="J45" s="45">
        <f>AF47</f>
        <v>-5.000952476413623E-102</v>
      </c>
      <c r="L45" s="53">
        <v>19</v>
      </c>
      <c r="M45" s="52">
        <f t="shared" si="10"/>
        <v>-5.264157994743842E-97</v>
      </c>
      <c r="N45" s="52">
        <f t="shared" si="2"/>
        <v>-5.0010001050077E-102</v>
      </c>
      <c r="O45" s="52">
        <f t="shared" si="3"/>
        <v>-4.7629048719131943E-107</v>
      </c>
      <c r="P45" s="52">
        <f t="shared" si="4"/>
        <v>-4.546454660463745E-112</v>
      </c>
      <c r="Q45" s="52">
        <f t="shared" si="5"/>
        <v>-4.348826206966522E-117</v>
      </c>
      <c r="R45" s="52">
        <f t="shared" si="6"/>
        <v>-4.1676667916775E-122</v>
      </c>
      <c r="S45" s="52">
        <f t="shared" si="7"/>
        <v>-4.0010001300117E-127</v>
      </c>
      <c r="T45" s="52">
        <f t="shared" si="8"/>
        <v>-3.847153981166447E-132</v>
      </c>
      <c r="U45" s="52">
        <f t="shared" si="9"/>
        <v>-3.7047038437172373E-137</v>
      </c>
      <c r="V45" s="52">
        <f t="shared" si="11"/>
        <v>-3.5724287164430716E-142</v>
      </c>
      <c r="W45" s="52">
        <f t="shared" si="12"/>
        <v>-3.449276012084466E-147</v>
      </c>
      <c r="X45" s="52">
        <f t="shared" si="13"/>
        <v>-3.3343334883498675E-152</v>
      </c>
      <c r="Y45" s="52">
        <f t="shared" si="14"/>
        <v>-3.226806611630504E-157</v>
      </c>
      <c r="Z45" s="52">
        <f t="shared" si="15"/>
        <v>-3.1260001650187013E-162</v>
      </c>
      <c r="AA45" s="52">
        <f t="shared" si="16"/>
        <v>-3.031303200322865E-167</v>
      </c>
      <c r="AB45" s="52">
        <f t="shared" si="17"/>
        <v>-2.942176645609237E-172</v>
      </c>
      <c r="AC45" s="52">
        <f t="shared" si="18"/>
        <v>-2.858143037165059E-177</v>
      </c>
      <c r="AD45" s="52">
        <f t="shared" si="19"/>
        <v>-2.7787779628012128E-182</v>
      </c>
      <c r="AE45" s="52">
        <f t="shared" si="20"/>
        <v>-2.703702892727405E-187</v>
      </c>
      <c r="AF45" s="42">
        <f t="shared" si="21"/>
        <v>-2.632579142394423E-192</v>
      </c>
    </row>
    <row r="46" spans="2:32" s="35" customFormat="1" ht="13.5" thickBot="1">
      <c r="B46" s="36"/>
      <c r="H46" s="79"/>
      <c r="I46" s="43"/>
      <c r="J46" s="43"/>
      <c r="L46" s="55">
        <v>20</v>
      </c>
      <c r="M46" s="54">
        <f t="shared" si="10"/>
        <v>5.0010001050077E-102</v>
      </c>
      <c r="N46" s="54">
        <f t="shared" si="2"/>
        <v>4.7629048719131943E-107</v>
      </c>
      <c r="O46" s="54">
        <f t="shared" si="3"/>
        <v>4.546454660463745E-112</v>
      </c>
      <c r="P46" s="54">
        <f t="shared" si="4"/>
        <v>4.348826206966522E-117</v>
      </c>
      <c r="Q46" s="54">
        <f t="shared" si="5"/>
        <v>4.1676667916775E-122</v>
      </c>
      <c r="R46" s="54">
        <f t="shared" si="6"/>
        <v>4.0010001300117E-127</v>
      </c>
      <c r="S46" s="54">
        <f t="shared" si="7"/>
        <v>3.847153981166447E-132</v>
      </c>
      <c r="T46" s="54">
        <f t="shared" si="8"/>
        <v>3.7047038437172373E-137</v>
      </c>
      <c r="U46" s="54">
        <f t="shared" si="9"/>
        <v>3.5724287164430716E-142</v>
      </c>
      <c r="V46" s="54">
        <f t="shared" si="11"/>
        <v>3.449276012084466E-147</v>
      </c>
      <c r="W46" s="54">
        <f t="shared" si="12"/>
        <v>3.3343334883498675E-152</v>
      </c>
      <c r="X46" s="54">
        <f t="shared" si="13"/>
        <v>3.226806611630504E-157</v>
      </c>
      <c r="Y46" s="54">
        <f t="shared" si="14"/>
        <v>3.1260001650187013E-162</v>
      </c>
      <c r="Z46" s="54">
        <f t="shared" si="15"/>
        <v>3.031303200322865E-167</v>
      </c>
      <c r="AA46" s="54">
        <f t="shared" si="16"/>
        <v>2.942176645609237E-172</v>
      </c>
      <c r="AB46" s="54">
        <f t="shared" si="17"/>
        <v>2.858143037165059E-177</v>
      </c>
      <c r="AC46" s="54">
        <f t="shared" si="18"/>
        <v>2.7787779628012128E-182</v>
      </c>
      <c r="AD46" s="54">
        <f t="shared" si="19"/>
        <v>2.703702892727405E-187</v>
      </c>
      <c r="AE46" s="54">
        <f t="shared" si="20"/>
        <v>2.632579142394423E-192</v>
      </c>
      <c r="AF46" s="45">
        <f t="shared" si="21"/>
        <v>2.5651027641299E-197</v>
      </c>
    </row>
    <row r="47" spans="2:66" s="35" customFormat="1" ht="12.75">
      <c r="B47" s="36"/>
      <c r="L47" s="40" t="s">
        <v>16</v>
      </c>
      <c r="M47" s="46">
        <f aca="true" t="shared" si="22" ref="M47:AF47">SUM(M27:M46)</f>
        <v>-1.0000050000333335E-05</v>
      </c>
      <c r="N47" s="46">
        <f t="shared" si="22"/>
        <v>-5.000066667416675E-11</v>
      </c>
      <c r="O47" s="46">
        <f t="shared" si="22"/>
        <v>-3.3334083345333496E-16</v>
      </c>
      <c r="P47" s="46">
        <f t="shared" si="22"/>
        <v>-2.5000800016666953E-21</v>
      </c>
      <c r="Q47" s="46">
        <f t="shared" si="22"/>
        <v>-2.0000833354762343E-26</v>
      </c>
      <c r="R47" s="46">
        <f t="shared" si="22"/>
        <v>-1.666752383577443E-31</v>
      </c>
      <c r="S47" s="46">
        <f t="shared" si="22"/>
        <v>-1.4286589316826235E-36</v>
      </c>
      <c r="T47" s="46">
        <f t="shared" si="22"/>
        <v>-1.250088892488998E-41</v>
      </c>
      <c r="U47" s="46">
        <f t="shared" si="22"/>
        <v>-1.1112011152021574E-46</v>
      </c>
      <c r="V47" s="46">
        <f t="shared" si="22"/>
        <v>-1.0000909136744116E-51</v>
      </c>
      <c r="W47" s="46">
        <f t="shared" si="22"/>
        <v>-9.09182580834703E-57</v>
      </c>
      <c r="X47" s="46">
        <f t="shared" si="22"/>
        <v>-8.334256465973122E-62</v>
      </c>
      <c r="Y47" s="46">
        <f t="shared" si="22"/>
        <v>-7.693236324405774E-67</v>
      </c>
      <c r="Z47" s="46">
        <f t="shared" si="22"/>
        <v>-7.14379054181877E-72</v>
      </c>
      <c r="AA47" s="46">
        <f t="shared" si="22"/>
        <v>-6.6676042372586795E-77</v>
      </c>
      <c r="AB47" s="46">
        <f t="shared" si="22"/>
        <v>-6.250941252030439E-82</v>
      </c>
      <c r="AC47" s="46">
        <f t="shared" si="22"/>
        <v>-5.883297466152076E-87</v>
      </c>
      <c r="AD47" s="46">
        <f t="shared" si="22"/>
        <v>-5.5565030094820355E-92</v>
      </c>
      <c r="AE47" s="46">
        <f t="shared" si="22"/>
        <v>-5.264107985219078E-97</v>
      </c>
      <c r="AF47" s="46">
        <f t="shared" si="22"/>
        <v>-5.000952476413623E-102</v>
      </c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</row>
    <row r="48" spans="2:66" s="35" customFormat="1" ht="13.5" thickBot="1">
      <c r="B48" s="36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</row>
    <row r="49" spans="2:66" s="35" customFormat="1" ht="14.25">
      <c r="B49" s="36"/>
      <c r="H49" s="56" t="s">
        <v>14</v>
      </c>
      <c r="I49" s="83" t="s">
        <v>38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</row>
    <row r="50" spans="8:66" s="35" customFormat="1" ht="12.75">
      <c r="H50" s="84">
        <v>1</v>
      </c>
      <c r="I50" s="86" t="e">
        <f aca="true" t="shared" si="23" ref="I50:I59">(((-1)^H50)*J26)/(($C$6-H50)*($C$6-H50-1))</f>
        <v>#DIV/0!</v>
      </c>
      <c r="K50" s="48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</row>
    <row r="51" spans="8:66" s="35" customFormat="1" ht="12.75">
      <c r="H51" s="84">
        <v>2</v>
      </c>
      <c r="I51" s="86">
        <f t="shared" si="23"/>
        <v>2.500016666791668E-11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</row>
    <row r="52" spans="8:66" s="35" customFormat="1" ht="12.75">
      <c r="H52" s="84">
        <v>3</v>
      </c>
      <c r="I52" s="86">
        <f t="shared" si="23"/>
        <v>-5.555638889888905E-17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</row>
    <row r="53" spans="8:66" s="35" customFormat="1" ht="12.75">
      <c r="H53" s="84">
        <v>4</v>
      </c>
      <c r="I53" s="86">
        <f t="shared" si="23"/>
        <v>2.0833833341666787E-22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</row>
    <row r="54" spans="8:66" s="35" customFormat="1" ht="12.75">
      <c r="H54" s="84">
        <v>5</v>
      </c>
      <c r="I54" s="86">
        <f t="shared" si="23"/>
        <v>-1.0000333340476322E-27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</row>
    <row r="55" spans="8:66" s="35" customFormat="1" ht="12.75">
      <c r="H55" s="84">
        <v>6</v>
      </c>
      <c r="I55" s="86">
        <f t="shared" si="23"/>
        <v>5.5557936570437914E-33</v>
      </c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</row>
    <row r="56" spans="8:66" s="35" customFormat="1" ht="12.75">
      <c r="H56" s="84">
        <v>7</v>
      </c>
      <c r="I56" s="86">
        <f t="shared" si="23"/>
        <v>-3.4015391212019535E-38</v>
      </c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</row>
    <row r="57" spans="8:66" s="35" customFormat="1" ht="12.75">
      <c r="H57" s="84">
        <v>8</v>
      </c>
      <c r="I57" s="86">
        <f t="shared" si="23"/>
        <v>2.2322817510318868E-43</v>
      </c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</row>
    <row r="58" spans="8:66" s="35" customFormat="1" ht="12.75">
      <c r="H58" s="84">
        <v>9</v>
      </c>
      <c r="I58" s="86">
        <f t="shared" si="23"/>
        <v>-1.543320992199922E-48</v>
      </c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</row>
    <row r="59" spans="8:66" s="35" customFormat="1" ht="12.75">
      <c r="H59" s="84">
        <v>10</v>
      </c>
      <c r="I59" s="86">
        <f t="shared" si="23"/>
        <v>1.1112020243688337E-53</v>
      </c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</row>
    <row r="60" spans="8:66" s="35" customFormat="1" ht="12.75">
      <c r="H60" s="84">
        <v>11</v>
      </c>
      <c r="I60" s="86">
        <f aca="true" t="shared" si="24" ref="I60:I69">(((-1)^H60)*J36)/(($C$6-H60)*($C$6-H60-1))</f>
        <v>8.265296189406391E-59</v>
      </c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</row>
    <row r="61" spans="8:66" s="35" customFormat="1" ht="12.75">
      <c r="H61" s="84">
        <v>12</v>
      </c>
      <c r="I61" s="86">
        <f t="shared" si="24"/>
        <v>-6.313830656040243E-64</v>
      </c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</row>
    <row r="62" spans="8:66" s="35" customFormat="1" ht="12.75">
      <c r="H62" s="84">
        <v>13</v>
      </c>
      <c r="I62" s="86">
        <f t="shared" si="24"/>
        <v>4.931561746413957E-69</v>
      </c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</row>
    <row r="63" spans="8:66" s="35" customFormat="1" ht="12.75">
      <c r="H63" s="84">
        <v>14</v>
      </c>
      <c r="I63" s="86">
        <f t="shared" si="24"/>
        <v>-3.925159638361961E-74</v>
      </c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</row>
    <row r="64" spans="8:66" s="35" customFormat="1" ht="12.75">
      <c r="H64" s="84">
        <v>15</v>
      </c>
      <c r="I64" s="86">
        <f t="shared" si="24"/>
        <v>3.1750496367898473E-79</v>
      </c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</row>
    <row r="65" spans="8:66" s="35" customFormat="1" ht="12.75">
      <c r="H65" s="84">
        <v>16</v>
      </c>
      <c r="I65" s="86">
        <f t="shared" si="24"/>
        <v>-2.6045588550126827E-84</v>
      </c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</row>
    <row r="66" spans="8:66" s="35" customFormat="1" ht="12.75">
      <c r="H66" s="84">
        <v>17</v>
      </c>
      <c r="I66" s="86">
        <f t="shared" si="24"/>
        <v>2.1629770096147336E-89</v>
      </c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</row>
    <row r="67" spans="8:66" s="35" customFormat="1" ht="12.75">
      <c r="H67" s="84">
        <v>18</v>
      </c>
      <c r="I67" s="86">
        <f t="shared" si="24"/>
        <v>-1.8158506566934756E-94</v>
      </c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</row>
    <row r="68" spans="8:66" s="35" customFormat="1" ht="12.75">
      <c r="H68" s="84">
        <v>19</v>
      </c>
      <c r="I68" s="86">
        <f t="shared" si="24"/>
        <v>1.5392128611751689E-99</v>
      </c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</row>
    <row r="69" spans="8:66" s="35" customFormat="1" ht="13.5" thickBot="1">
      <c r="H69" s="85">
        <v>20</v>
      </c>
      <c r="I69" s="87">
        <f t="shared" si="24"/>
        <v>-1.316040125372006E-104</v>
      </c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</row>
    <row r="70" spans="8:66" s="35" customFormat="1" ht="12.75">
      <c r="H70" s="40" t="s">
        <v>16</v>
      </c>
      <c r="I70" s="57" t="e">
        <f>SUM(I50:I59)</f>
        <v>#DIV/0!</v>
      </c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</row>
    <row r="71" spans="23:66" s="35" customFormat="1" ht="12.75"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</row>
    <row r="72" spans="1:66" s="35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</row>
    <row r="73" spans="1:66" s="35" customFormat="1" ht="12.75">
      <c r="A73" s="71" t="s">
        <v>68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</row>
    <row r="74" spans="1:66" s="35" customFormat="1" ht="12.75">
      <c r="A74" s="2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</row>
    <row r="75" spans="1:66" s="35" customFormat="1" ht="12.75">
      <c r="A75" t="s">
        <v>2</v>
      </c>
      <c r="B75" s="4" t="s">
        <v>4</v>
      </c>
      <c r="C75" s="72">
        <f>'Einstein Calculator'!D18</f>
        <v>1E-05</v>
      </c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</row>
    <row r="77" spans="1:16" ht="16.5" thickBot="1">
      <c r="A77" s="2"/>
      <c r="I77" t="s">
        <v>56</v>
      </c>
      <c r="P77" s="13"/>
    </row>
    <row r="78" spans="1:15" ht="15" thickBot="1">
      <c r="A78" s="12" t="s">
        <v>23</v>
      </c>
      <c r="B78" s="16" t="s">
        <v>14</v>
      </c>
      <c r="C78" s="16"/>
      <c r="D78" s="17"/>
      <c r="F78" s="2" t="s">
        <v>44</v>
      </c>
      <c r="I78" s="12" t="s">
        <v>14</v>
      </c>
      <c r="J78" s="16" t="s">
        <v>49</v>
      </c>
      <c r="K78" s="16" t="s">
        <v>50</v>
      </c>
      <c r="L78" s="16" t="s">
        <v>51</v>
      </c>
      <c r="M78" s="17" t="s">
        <v>52</v>
      </c>
      <c r="N78" s="13"/>
      <c r="O78" s="13"/>
    </row>
    <row r="79" spans="1:15" ht="15.75">
      <c r="A79" s="21">
        <v>1</v>
      </c>
      <c r="B79" s="15" t="s">
        <v>22</v>
      </c>
      <c r="C79" s="15" t="s">
        <v>22</v>
      </c>
      <c r="D79" s="24">
        <f>(-1)^A79*(A79*LN(C75)-C75+1)</f>
        <v>10.512935464970228</v>
      </c>
      <c r="F79" s="2" t="s">
        <v>91</v>
      </c>
      <c r="G79" s="69">
        <v>0</v>
      </c>
      <c r="I79" s="18">
        <v>0</v>
      </c>
      <c r="J79" s="15">
        <f>(((-1)^I79*FACT($A$81))/(FACT($A$81-I79)*FACT(I79)))*(($C$75^(I79-$A$81+1)-1)/($A$81-I79-1))</f>
        <v>4999999999.499999</v>
      </c>
      <c r="K79" s="15">
        <f>(((-1)^I79*FACT($A$82))/(FACT($A$82-I79)*FACT(I79)))*(($C$75^(I79-$A$82+1)-1)/($A$82-I79-1))</f>
        <v>333333333333332.94</v>
      </c>
      <c r="L79" s="15">
        <f>(((-1)^I79*FACT($A$83))/(FACT($A$83-I79)*FACT(I79)))*(($C$75^(I79-$A$83+1)-1)/($A$83-I79-1))</f>
        <v>2.499999999999999E+19</v>
      </c>
      <c r="M79" s="8">
        <f>(((-1)^I79*FACT($A$84))/(FACT($A$84-I79)*FACT(I79)))*(($C$75^(I79-$A$84+1)-1)/($A$84-I79-1))</f>
        <v>1.999999999999999E+24</v>
      </c>
      <c r="N79" s="92"/>
      <c r="O79" s="92"/>
    </row>
    <row r="80" spans="1:15" ht="15.75">
      <c r="A80" s="5">
        <v>2</v>
      </c>
      <c r="B80" s="10">
        <v>0</v>
      </c>
      <c r="C80" s="10">
        <f>(((-1)^B80*FACT(A80))/(FACT(A80-B80)*FACT(B80)))*(($C$75^(B80-A80+1)-1)/(A80-B80-1))</f>
        <v>99998.99999999999</v>
      </c>
      <c r="D80" s="22">
        <f>(-1^A80)*(A80*LN($C$75)-$C$75+1)</f>
        <v>-22.025860929940457</v>
      </c>
      <c r="F80" s="2" t="s">
        <v>47</v>
      </c>
      <c r="G80" s="68">
        <f>D79</f>
        <v>10.512935464970228</v>
      </c>
      <c r="I80" s="5">
        <v>1</v>
      </c>
      <c r="J80" s="10">
        <f>(((-1)^I80*FACT($A$81))/(FACT($A$81-I80)*FACT(I80)))*(($C$75^(I80-$A$81+1)-1)/($A$81-I80-1))</f>
        <v>-299996.99999999994</v>
      </c>
      <c r="K80" s="10">
        <f>(((-1)^I80*FACT($A$82))/(FACT($A$82-I80)*FACT(I80)))*(($C$75^(I80-$A$82+1)-1)/($A$82-I80-1))</f>
        <v>-19999999997.999996</v>
      </c>
      <c r="L80" s="10">
        <f>(((-1)^I80*FACT($A$83))/(FACT($A$83-I80)*FACT(I80)))*(($C$75^(I80-$A$83+1)-1)/($A$83-I80-1))</f>
        <v>-1666666666666664.8</v>
      </c>
      <c r="M80" s="6">
        <f>(((-1)^I80*FACT($A$84))/(FACT($A$84-I80)*FACT(I80)))*(($C$75^(I80-$A$84+1)-1)/($A$84-I80-1))</f>
        <v>-1.4999999999999993E+20</v>
      </c>
      <c r="N80" s="92"/>
      <c r="O80" s="92"/>
    </row>
    <row r="81" spans="1:15" ht="15.75">
      <c r="A81" s="5">
        <v>3</v>
      </c>
      <c r="B81" s="19">
        <f>A81-2</f>
        <v>1</v>
      </c>
      <c r="C81" s="10">
        <f>J84</f>
        <v>4999700002.499999</v>
      </c>
      <c r="D81" s="22">
        <f>(-1^A81)*(A81*LN($C$75)-$C$75+1)</f>
        <v>33.53878639491069</v>
      </c>
      <c r="F81" s="2" t="s">
        <v>24</v>
      </c>
      <c r="G81" s="68">
        <f>C80+D80</f>
        <v>99976.97413907005</v>
      </c>
      <c r="I81" s="5">
        <v>2</v>
      </c>
      <c r="J81" s="10"/>
      <c r="K81" s="10">
        <f>(((-1)^I81*FACT($A$82))/(FACT($A$82-I81)*FACT(I81)))*(($C$75^(I81-$A$82+1)-1)/($A$82-I81-1))</f>
        <v>599993.9999999999</v>
      </c>
      <c r="L81" s="10">
        <f>(((-1)^I81*FACT($A$83))/(FACT($A$83-I81)*FACT(I81)))*(($C$75^(I81-$A$83+1)-1)/($A$83-I81-1))</f>
        <v>49999999994.99999</v>
      </c>
      <c r="M81" s="6">
        <f>(((-1)^I81*FACT($A$84))/(FACT($A$84-I81)*FACT(I81)))*(($C$75^(I81-$A$84+1)-1)/($A$84-I81-1))</f>
        <v>4999999999999994</v>
      </c>
      <c r="N81" s="92"/>
      <c r="O81" s="92"/>
    </row>
    <row r="82" spans="1:15" ht="15.75">
      <c r="A82" s="5">
        <v>4</v>
      </c>
      <c r="B82" s="19">
        <f>A82-2</f>
        <v>2</v>
      </c>
      <c r="C82" s="10">
        <f>K84</f>
        <v>333313333933328.94</v>
      </c>
      <c r="D82" s="22">
        <f>(-1^A82)*(A82*LN($C$75)-$C$75+1)</f>
        <v>-45.05171185988092</v>
      </c>
      <c r="F82" s="2" t="s">
        <v>53</v>
      </c>
      <c r="G82" s="68">
        <f>C81+D81</f>
        <v>4999700036.038785</v>
      </c>
      <c r="I82" s="5">
        <v>3</v>
      </c>
      <c r="J82" s="10"/>
      <c r="K82" s="10"/>
      <c r="L82" s="10">
        <f>(((-1)^I82*FACT($A$83))/(FACT($A$83-I82)*FACT(I82)))*(($C$75^(I82-$A$83+1)-1)/($A$83-I82-1))</f>
        <v>-999989.9999999999</v>
      </c>
      <c r="M82" s="6">
        <f>(((-1)^I82*FACT($A$84))/(FACT($A$84-I82)*FACT(I82)))*(($C$75^(I82-$A$84+1)-1)/($A$84-I82-1))</f>
        <v>-99999999989.99998</v>
      </c>
      <c r="N82" s="92"/>
      <c r="O82" s="92"/>
    </row>
    <row r="83" spans="1:15" ht="15.75">
      <c r="A83" s="5">
        <v>5</v>
      </c>
      <c r="B83" s="19">
        <f>A83-2</f>
        <v>3</v>
      </c>
      <c r="C83" s="10">
        <f>L84</f>
        <v>2.4998333383332323E+19</v>
      </c>
      <c r="D83" s="22">
        <f>(-1^A83)*(A83*LN($C$75)-$C$75+1)</f>
        <v>56.56463732485115</v>
      </c>
      <c r="F83" s="2" t="s">
        <v>54</v>
      </c>
      <c r="G83" s="68">
        <f>C82+D82</f>
        <v>333313333933283.9</v>
      </c>
      <c r="I83" s="5">
        <v>4</v>
      </c>
      <c r="J83" s="10"/>
      <c r="K83" s="10"/>
      <c r="L83" s="10"/>
      <c r="M83" s="6">
        <f>(((-1)^I83*FACT($A$84))/(FACT($A$84-I83)*FACT(I83)))*(($C$75^(I83-$A$84+1)-1)/($A$84-I83-1))</f>
        <v>1499984.9999999998</v>
      </c>
      <c r="N83" s="92"/>
      <c r="O83" s="92"/>
    </row>
    <row r="84" spans="1:15" ht="16.5" thickBot="1">
      <c r="A84" s="7">
        <v>6</v>
      </c>
      <c r="B84" s="20">
        <f>A84-2</f>
        <v>4</v>
      </c>
      <c r="C84" s="11">
        <f>M84</f>
        <v>1.9998500049998987E+24</v>
      </c>
      <c r="D84" s="23">
        <f>(-1^A84)*(A84*LN($C$75)-$C$75+1)</f>
        <v>-68.07756278982137</v>
      </c>
      <c r="F84" s="2" t="s">
        <v>55</v>
      </c>
      <c r="G84" s="68">
        <f>C83+D83</f>
        <v>2.4998333383332323E+19</v>
      </c>
      <c r="I84" s="4" t="s">
        <v>16</v>
      </c>
      <c r="J84" s="3">
        <f>SUM(J79:J80)</f>
        <v>4999700002.499999</v>
      </c>
      <c r="K84" s="3">
        <f>SUM(K79:K81)</f>
        <v>333313333933328.94</v>
      </c>
      <c r="L84" s="3">
        <f>SUM(L79:L82)</f>
        <v>2.4998333383332323E+19</v>
      </c>
      <c r="M84" s="3">
        <f>SUM(M79:M83)</f>
        <v>1.9998500049998987E+24</v>
      </c>
      <c r="N84" s="92"/>
      <c r="O84" s="92"/>
    </row>
    <row r="85" spans="1:15" ht="15.75">
      <c r="A85" s="92"/>
      <c r="B85" s="93"/>
      <c r="C85" s="92"/>
      <c r="D85" s="94"/>
      <c r="E85" s="77"/>
      <c r="F85" s="2" t="s">
        <v>57</v>
      </c>
      <c r="G85" s="68">
        <f>C84+D84</f>
        <v>1.9998500049998987E+24</v>
      </c>
      <c r="N85" s="92"/>
      <c r="O85" s="92"/>
    </row>
    <row r="86" spans="1:15" ht="15.75">
      <c r="A86" s="92"/>
      <c r="B86" s="93"/>
      <c r="C86" s="92"/>
      <c r="D86" s="94"/>
      <c r="E86" s="77"/>
      <c r="F86" s="95"/>
      <c r="G86" s="96"/>
      <c r="N86" s="92"/>
      <c r="O86" s="92"/>
    </row>
    <row r="87" spans="6:15" ht="15.75">
      <c r="F87" s="95"/>
      <c r="G87" s="96"/>
      <c r="N87" s="77"/>
      <c r="O87" s="77"/>
    </row>
    <row r="88" spans="7:15" ht="15.75">
      <c r="G88" s="69"/>
      <c r="N88" s="77"/>
      <c r="O88" s="77"/>
    </row>
    <row r="89" spans="7:15" ht="15.75">
      <c r="G89" s="69"/>
      <c r="N89" s="77"/>
      <c r="O89" s="77"/>
    </row>
    <row r="90" spans="7:15" ht="16.5" thickBot="1">
      <c r="G90" s="69"/>
      <c r="N90" s="77"/>
      <c r="O90" s="77"/>
    </row>
    <row r="91" spans="1:15" ht="17.25" thickBot="1">
      <c r="A91" s="12" t="s">
        <v>23</v>
      </c>
      <c r="B91" s="16" t="s">
        <v>14</v>
      </c>
      <c r="C91" s="16"/>
      <c r="D91" s="9"/>
      <c r="F91" s="2" t="s">
        <v>45</v>
      </c>
      <c r="G91" s="69"/>
      <c r="I91" t="s">
        <v>58</v>
      </c>
      <c r="N91" s="77"/>
      <c r="O91" s="77"/>
    </row>
    <row r="92" spans="1:15" ht="16.5" thickBot="1">
      <c r="A92" s="21">
        <v>1</v>
      </c>
      <c r="B92" s="15" t="s">
        <v>22</v>
      </c>
      <c r="C92" s="15" t="s">
        <v>22</v>
      </c>
      <c r="D92" s="24">
        <f>(-1)^A92*((A92/2*(LN($C$75)^2)-$C$75*LN($C$75)+$C$75-1))</f>
        <v>-65.27385151023464</v>
      </c>
      <c r="F92" s="2" t="s">
        <v>92</v>
      </c>
      <c r="G92" s="69">
        <v>0</v>
      </c>
      <c r="I92" s="25" t="s">
        <v>14</v>
      </c>
      <c r="J92" s="12" t="s">
        <v>49</v>
      </c>
      <c r="K92" s="16" t="s">
        <v>50</v>
      </c>
      <c r="L92" s="16" t="s">
        <v>51</v>
      </c>
      <c r="M92" s="17" t="s">
        <v>52</v>
      </c>
      <c r="N92" s="13"/>
      <c r="O92" s="13"/>
    </row>
    <row r="93" spans="1:15" ht="15.75">
      <c r="A93" s="5">
        <v>2</v>
      </c>
      <c r="B93" s="10">
        <v>0</v>
      </c>
      <c r="C93" s="10">
        <f>((-1)^B93*FACT(A93))/(FACT(A93-B93)*FACT(B93))*(($C$75^(1+B93-A93)*LN($C$75))/(A93-B93-1)+(($C$75^(1+B93-A93)-1)/(A93-B93-1)^2))</f>
        <v>-1051293.5464970227</v>
      </c>
      <c r="D93" s="22">
        <f>(-1)^A93*((A93/2*(LN($C$75)^2)-$C$75*LN($C$75)+$C$75-1))</f>
        <v>131.54757789121462</v>
      </c>
      <c r="F93" s="2" t="s">
        <v>48</v>
      </c>
      <c r="G93" s="68">
        <f>D92</f>
        <v>-65.27385151023464</v>
      </c>
      <c r="I93" s="26">
        <v>0</v>
      </c>
      <c r="J93" s="18">
        <f>((-1)^I93*FACT($A$94))/(FACT($A$94-I93)*FACT(I93))*(($C$75^(1+I93-$A$94)*LN($C$75))/($A$94-I93-1)+(($C$75^(1+I93-$A$94)-1)/($A$94-I93-1)^2))</f>
        <v>-55064627325.101135</v>
      </c>
      <c r="K93" s="15">
        <f>((-1)^I93*FACT($A$95))/(FACT($A$95-I93)*FACT(I93))*(($C$75^(1+I93-$A$95)*LN($C$75))/($A$95-I93-1)+(($C$75^(1+I93-$A$95)-1)/($A$95-I93-1)^2))</f>
        <v>-3726530710545631</v>
      </c>
      <c r="L93" s="15">
        <f>((-1)^I93*FACT($A$96))/(FACT($A$96-I93)*FACT(I93))*(($C$75^(1+I93-$A$96)*LN($C$75))/($A$96-I93-1)+(($C$75^(1+I93-$A$96)-1)/($A$96-I93-1)^2))</f>
        <v>-2.8157313662425563E+20</v>
      </c>
      <c r="M93" s="8">
        <f>((-1)^I93*FACT($A$97))/(FACT($A$97-I93)*FACT(I93))*(($C$75^(1+I93-$A$97)*LN($C$75))/($A$97-I93-1)+(($C$75^(1+I93-$A$97)-1)/($A$97-I93-1)^2))</f>
        <v>-2.2625850929940443E+25</v>
      </c>
      <c r="N93" s="92"/>
      <c r="O93" s="92"/>
    </row>
    <row r="94" spans="1:15" ht="15.75">
      <c r="A94" s="5">
        <v>3</v>
      </c>
      <c r="B94" s="19">
        <f>A94-2</f>
        <v>1</v>
      </c>
      <c r="C94" s="10">
        <f>J98</f>
        <v>-55061473444.46165</v>
      </c>
      <c r="D94" s="22">
        <f>(-1)^A94*((A94/2*(LN($C$75)^2)-$C$75*LN($C$75)+$C$75-1))</f>
        <v>-197.8213042721946</v>
      </c>
      <c r="F94" s="2" t="s">
        <v>46</v>
      </c>
      <c r="G94" s="68">
        <f>C93+D93</f>
        <v>-1051161.9989191315</v>
      </c>
      <c r="I94" s="27">
        <v>1</v>
      </c>
      <c r="J94" s="5">
        <f>((-1)^I94*FACT($A$94))/(FACT($A$94-I94)*FACT(I94))*(($C$75^(1+I94-$A$94)*LN($C$75))/($A$94-I94-1)+(($C$75^(1+I94-$A$94)-1)/($A$94-I94-1)^2))</f>
        <v>3153880.639491068</v>
      </c>
      <c r="K94" s="10">
        <f>((-1)^I94*FACT($A$95))/(FACT($A$95-I94)*FACT(I94))*(($C$75^(1+I94-$A$95)*LN($C$75))/($A$95-I94-1)+(($C$75^(1+I94-$A$95)-1)/($A$95-I94-1)^2))</f>
        <v>220258509300.40454</v>
      </c>
      <c r="L94" s="10">
        <f>((-1)^I94*FACT($A$96))/(FACT($A$96-I94)*FACT(I94))*(($C$75^(1+I94-$A$96)*LN($C$75))/($A$96-I94-1)+(($C$75^(1+I94-$A$96)-1)/($A$96-I94-1)^2))</f>
        <v>18632653552728156</v>
      </c>
      <c r="M94" s="6">
        <f>((-1)^I94*FACT($A$97))/(FACT($A$97-I94)*FACT(I94))*(($C$75^(1+I94-$A$97)*LN($C$75))/($A$97-I94-1)+(($C$75^(1+I94-$A$97)-1)/($A$97-I94-1)^2))</f>
        <v>1.6894388197455338E+21</v>
      </c>
      <c r="N94" s="92"/>
      <c r="O94" s="92"/>
    </row>
    <row r="95" spans="1:15" ht="15.75">
      <c r="A95" s="5">
        <v>4</v>
      </c>
      <c r="B95" s="19">
        <f>A95-2</f>
        <v>2</v>
      </c>
      <c r="C95" s="10">
        <f>K98</f>
        <v>-3726310458344092</v>
      </c>
      <c r="D95" s="22">
        <f>(-1)^A95*((A95/2*(LN($C$75)^2)-$C$75*LN($C$75)+$C$75-1))</f>
        <v>264.09503065317455</v>
      </c>
      <c r="F95" s="2" t="s">
        <v>59</v>
      </c>
      <c r="G95" s="68">
        <f>C94+D94</f>
        <v>-55061473642.28295</v>
      </c>
      <c r="I95" s="27">
        <v>2</v>
      </c>
      <c r="J95" s="5"/>
      <c r="K95" s="10">
        <f>((-1)^I95*FACT($A$95))/(FACT($A$95-I95)*FACT(I95))*(($C$75^(1+I95-$A$95)*LN($C$75))/($A$95-I95-1)+(($C$75^(1+I95-$A$95)-1)/($A$95-I95-1)^2))</f>
        <v>-6307761.278982136</v>
      </c>
      <c r="L95" s="10">
        <f>((-1)^I95*FACT($A$96))/(FACT($A$96-I95)*FACT(I95))*(($C$75^(1+I95-$A$96)*LN($C$75))/($A$96-I95-1)+(($C$75^(1+I95-$A$96)-1)/($A$96-I95-1)^2))</f>
        <v>-550646273251.0114</v>
      </c>
      <c r="M95" s="6">
        <f>((-1)^I95*FACT($A$97))/(FACT($A$97-I95)*FACT(I95))*(($C$75^(1+I95-$A$97)*LN($C$75))/($A$97-I95-1)+(($C$75^(1+I95-$A$97)-1)/($A$97-I95-1)^2))</f>
        <v>-55897960658184460</v>
      </c>
      <c r="N95" s="92"/>
      <c r="O95" s="92"/>
    </row>
    <row r="96" spans="1:15" ht="15.75">
      <c r="A96" s="5">
        <v>5</v>
      </c>
      <c r="B96" s="19">
        <f>A96-2</f>
        <v>3</v>
      </c>
      <c r="C96" s="10">
        <f>L98</f>
        <v>-2.8155450452133868E+20</v>
      </c>
      <c r="D96" s="22">
        <f>(-1)^A96*((A96/2*(LN($C$75)^2)-$C$75*LN($C$75)+$C$75-1))</f>
        <v>-330.3687570341545</v>
      </c>
      <c r="F96" s="2" t="s">
        <v>60</v>
      </c>
      <c r="G96" s="68">
        <f>C95+D95</f>
        <v>-3726310458343828</v>
      </c>
      <c r="I96" s="27">
        <v>3</v>
      </c>
      <c r="J96" s="5"/>
      <c r="K96" s="10"/>
      <c r="L96" s="10">
        <f>((-1)^I96*FACT($A$96))/(FACT($A$96-I96)*FACT(I96))*(($C$75^(1+I96-$A$96)*LN($C$75))/($A$96-I96-1)+(($C$75^(1+I96-$A$96)-1)/($A$96-I96-1)^2))</f>
        <v>10512935.464970227</v>
      </c>
      <c r="M96" s="6">
        <f>((-1)^I96*FACT($A$97))/(FACT($A$97-I96)*FACT(I96))*(($C$75^(1+I96-$A$97)*LN($C$75))/($A$97-I96-1)+(($C$75^(1+I96-$A$97)-1)/($A$97-I96-1)^2))</f>
        <v>1101292546502.0227</v>
      </c>
      <c r="N96" s="92"/>
      <c r="O96" s="92"/>
    </row>
    <row r="97" spans="1:15" ht="16.5" thickBot="1">
      <c r="A97" s="7">
        <v>6</v>
      </c>
      <c r="B97" s="20">
        <f>A97-2</f>
        <v>4</v>
      </c>
      <c r="C97" s="11">
        <f>M98</f>
        <v>-2.262416154701756E+25</v>
      </c>
      <c r="D97" s="23">
        <f>(-1)^A97*((A97/2*(LN($C$75)^2)-$C$75*LN($C$75)+$C$75-1))</f>
        <v>396.6424834151345</v>
      </c>
      <c r="F97" s="2" t="s">
        <v>61</v>
      </c>
      <c r="G97" s="68">
        <f>C96+D96</f>
        <v>-2.8155450452133868E+20</v>
      </c>
      <c r="I97" s="27">
        <v>4</v>
      </c>
      <c r="J97" s="5"/>
      <c r="K97" s="10"/>
      <c r="L97" s="10"/>
      <c r="M97" s="6">
        <f>((-1)^I97*FACT($A$97))/(FACT($A$97-I97)*FACT(I97))*(($C$75^(1+I97-$A$97)*LN($C$75))/($A$97-I97-1)+(($C$75^(1+I97-$A$97)-1)/($A$97-I97-1)^2))</f>
        <v>-15769403.197455341</v>
      </c>
      <c r="N97" s="92"/>
      <c r="O97" s="92"/>
    </row>
    <row r="98" spans="1:15" ht="15.75">
      <c r="A98" s="92"/>
      <c r="B98" s="93"/>
      <c r="C98" s="92"/>
      <c r="D98" s="94"/>
      <c r="E98" s="77"/>
      <c r="F98" s="2" t="s">
        <v>62</v>
      </c>
      <c r="G98" s="68">
        <f>C97+D97</f>
        <v>-2.262416154701756E+25</v>
      </c>
      <c r="I98" s="4" t="s">
        <v>16</v>
      </c>
      <c r="J98" s="3">
        <f>SUM(J93:J94)</f>
        <v>-55061473444.46165</v>
      </c>
      <c r="K98" s="3">
        <f>SUM(K93:K95)</f>
        <v>-3726310458344092</v>
      </c>
      <c r="L98" s="3">
        <f>SUM(L93:L96)</f>
        <v>-2.8155450452133868E+20</v>
      </c>
      <c r="M98" s="3">
        <f>SUM(M93:M97)</f>
        <v>-2.262416154701756E+25</v>
      </c>
      <c r="N98" s="92"/>
      <c r="O98" s="92"/>
    </row>
    <row r="99" spans="1:15" ht="15.75">
      <c r="A99" s="92"/>
      <c r="B99" s="93"/>
      <c r="C99" s="92"/>
      <c r="D99" s="94"/>
      <c r="E99" s="77"/>
      <c r="F99" s="95"/>
      <c r="G99" s="96"/>
      <c r="N99" s="92"/>
      <c r="O99" s="92"/>
    </row>
    <row r="100" spans="6:15" ht="15.75">
      <c r="F100" s="95"/>
      <c r="G100" s="96"/>
      <c r="N100" s="92"/>
      <c r="O100" s="92"/>
    </row>
    <row r="101" spans="14:15" ht="12.75">
      <c r="N101" s="77"/>
      <c r="O101" s="77"/>
    </row>
    <row r="102" spans="14:15" ht="12.75">
      <c r="N102" s="77"/>
      <c r="O102" s="77"/>
    </row>
    <row r="103" spans="14:15" ht="12.75">
      <c r="N103" s="77"/>
      <c r="O103" s="77"/>
    </row>
    <row r="104" spans="14:15" ht="12.75">
      <c r="N104" s="77"/>
      <c r="O104" s="77"/>
    </row>
    <row r="105" spans="14:15" ht="12.75">
      <c r="N105" s="77"/>
      <c r="O105" s="77"/>
    </row>
    <row r="106" spans="14:15" ht="12.75">
      <c r="N106" s="77"/>
      <c r="O106" s="77"/>
    </row>
  </sheetData>
  <sheetProtection password="CC2A" sheet="1" objects="1" scenarios="1"/>
  <printOptions/>
  <pageMargins left="0.75" right="0.75" top="1" bottom="1" header="0.5" footer="0.5"/>
  <pageSetup fitToHeight="1" fitToWidth="1" horizontalDpi="600" verticalDpi="600" orientation="portrait" scale="89" r:id="rId1"/>
  <rowBreaks count="1" manualBreakCount="1">
    <brk id="82" max="255" man="1"/>
  </rowBreaks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F30"/>
  <sheetViews>
    <sheetView workbookViewId="0" topLeftCell="A1">
      <selection activeCell="F22" sqref="F22"/>
    </sheetView>
  </sheetViews>
  <sheetFormatPr defaultColWidth="9.140625" defaultRowHeight="12.75"/>
  <cols>
    <col min="3" max="4" width="15.00390625" style="0" customWidth="1"/>
    <col min="5" max="5" width="13.7109375" style="0" bestFit="1" customWidth="1"/>
    <col min="6" max="6" width="16.00390625" style="0" customWidth="1"/>
  </cols>
  <sheetData>
    <row r="1" ht="13.5" thickBot="1"/>
    <row r="2" spans="2:4" ht="12.75">
      <c r="B2" s="28"/>
      <c r="C2" s="32" t="s">
        <v>65</v>
      </c>
      <c r="D2" s="29" t="s">
        <v>66</v>
      </c>
    </row>
    <row r="3" spans="2:4" ht="16.5" thickBot="1">
      <c r="B3" s="101" t="s">
        <v>63</v>
      </c>
      <c r="C3" s="102" t="s">
        <v>64</v>
      </c>
      <c r="D3" s="103" t="s">
        <v>64</v>
      </c>
    </row>
    <row r="4" spans="2:4" ht="12.75">
      <c r="B4" s="34">
        <v>0</v>
      </c>
      <c r="C4" s="105">
        <v>1</v>
      </c>
      <c r="D4" s="106">
        <v>1</v>
      </c>
    </row>
    <row r="5" spans="2:4" ht="12.75">
      <c r="B5" s="27">
        <v>0.5</v>
      </c>
      <c r="C5" s="107">
        <v>0.9490457724023876</v>
      </c>
      <c r="D5" s="108">
        <v>1.5644717820155012</v>
      </c>
    </row>
    <row r="6" spans="2:4" ht="12.75">
      <c r="B6" s="27">
        <v>1</v>
      </c>
      <c r="C6" s="107">
        <v>1.4025850929940455</v>
      </c>
      <c r="D6" s="108">
        <v>10.512935464970228</v>
      </c>
    </row>
    <row r="7" spans="2:4" ht="12.75">
      <c r="B7" s="27">
        <v>1.5</v>
      </c>
      <c r="C7" s="107">
        <v>2.552862682928688</v>
      </c>
      <c r="D7" s="108">
        <v>627.752629878366</v>
      </c>
    </row>
    <row r="8" spans="2:4" ht="12.75">
      <c r="B8" s="27">
        <v>2</v>
      </c>
      <c r="C8" s="107">
        <v>5.294829814011909</v>
      </c>
      <c r="D8" s="108">
        <v>99976.97413907005</v>
      </c>
    </row>
    <row r="9" spans="2:4" ht="12.75">
      <c r="B9" s="27">
        <v>2.5</v>
      </c>
      <c r="C9" s="107">
        <v>11.945228864063013</v>
      </c>
      <c r="D9" s="108">
        <v>21080277.771082282</v>
      </c>
    </row>
    <row r="10" spans="2:4" ht="12.75">
      <c r="B10" s="27">
        <v>3</v>
      </c>
      <c r="C10" s="107">
        <v>28.50775527898213</v>
      </c>
      <c r="D10" s="108">
        <v>4999700036.038785</v>
      </c>
    </row>
    <row r="11" spans="2:4" ht="12.75">
      <c r="B11" s="27">
        <v>3.5</v>
      </c>
      <c r="C11" s="107">
        <v>70.7566796228344</v>
      </c>
      <c r="D11" s="108">
        <v>1264837280344.6187</v>
      </c>
    </row>
    <row r="12" spans="2:4" ht="12.75">
      <c r="B12" s="27">
        <v>4</v>
      </c>
      <c r="C12" s="107">
        <v>180.68965962802378</v>
      </c>
      <c r="D12" s="108">
        <v>333313333933283.9</v>
      </c>
    </row>
    <row r="13" spans="2:4" ht="12.75">
      <c r="B13" s="27">
        <v>4.5</v>
      </c>
      <c r="C13" s="107">
        <v>471.39855520487606</v>
      </c>
      <c r="D13" s="108">
        <v>90345098356751440</v>
      </c>
    </row>
    <row r="14" spans="2:4" ht="12.75">
      <c r="B14" s="27">
        <v>5</v>
      </c>
      <c r="C14" s="107">
        <v>1250.3629254649695</v>
      </c>
      <c r="D14" s="108">
        <v>2.4998333383332323E+19</v>
      </c>
    </row>
    <row r="15" spans="2:4" ht="13.5" thickBot="1">
      <c r="B15" s="104">
        <v>6</v>
      </c>
      <c r="C15" s="109">
        <v>9128.384489442027</v>
      </c>
      <c r="D15" s="110">
        <v>1.9998500049998987E+24</v>
      </c>
    </row>
    <row r="16" ht="13.5" thickBot="1"/>
    <row r="17" spans="2:4" ht="12.75">
      <c r="B17" s="28"/>
      <c r="C17" s="32" t="s">
        <v>65</v>
      </c>
      <c r="D17" s="29" t="s">
        <v>66</v>
      </c>
    </row>
    <row r="18" spans="2:4" ht="13.5" thickBot="1">
      <c r="B18" s="30" t="s">
        <v>63</v>
      </c>
      <c r="C18" s="33" t="s">
        <v>93</v>
      </c>
      <c r="D18" s="31" t="s">
        <v>93</v>
      </c>
    </row>
    <row r="19" spans="2:4" ht="12.75">
      <c r="B19" s="34">
        <v>0</v>
      </c>
      <c r="C19" s="105">
        <v>1</v>
      </c>
      <c r="D19" s="106">
        <v>1</v>
      </c>
    </row>
    <row r="20" spans="2:6" ht="12.75">
      <c r="B20" s="27">
        <v>0.5</v>
      </c>
      <c r="C20" s="107">
        <v>1.0566146772244935</v>
      </c>
      <c r="D20" s="108">
        <v>3.6606039764585905</v>
      </c>
      <c r="E20" s="14"/>
      <c r="F20" s="14"/>
    </row>
    <row r="21" spans="2:6" ht="12.75">
      <c r="B21" s="27">
        <v>1</v>
      </c>
      <c r="C21" s="107">
        <v>1.981207564538603</v>
      </c>
      <c r="D21" s="111">
        <v>65.27385151023464</v>
      </c>
      <c r="E21" s="14"/>
      <c r="F21" s="14"/>
    </row>
    <row r="22" spans="2:6" ht="12.75">
      <c r="B22" s="27">
        <v>1.5</v>
      </c>
      <c r="C22" s="107">
        <v>4.150039001144641</v>
      </c>
      <c r="D22" s="108">
        <v>6014.808756493939</v>
      </c>
      <c r="E22" s="14"/>
      <c r="F22" s="14"/>
    </row>
    <row r="23" spans="2:6" ht="12.75">
      <c r="B23" s="27">
        <v>2</v>
      </c>
      <c r="C23" s="107">
        <v>9.393694310162653</v>
      </c>
      <c r="D23" s="111">
        <v>1051161.9989191315</v>
      </c>
      <c r="E23" s="14"/>
      <c r="F23" s="14"/>
    </row>
    <row r="24" spans="2:6" ht="12.75">
      <c r="B24" s="27">
        <v>2.5</v>
      </c>
      <c r="C24" s="107">
        <v>22.449022211220083</v>
      </c>
      <c r="D24" s="108">
        <v>228644169.04011506</v>
      </c>
      <c r="E24" s="14"/>
      <c r="F24" s="14"/>
    </row>
    <row r="25" spans="2:6" ht="12.75">
      <c r="B25" s="27">
        <v>3</v>
      </c>
      <c r="C25" s="107">
        <v>55.5848075348979</v>
      </c>
      <c r="D25" s="111">
        <v>55061473642.28295</v>
      </c>
      <c r="E25" s="14"/>
      <c r="F25" s="14"/>
    </row>
    <row r="26" spans="2:6" ht="12.75">
      <c r="B26" s="27">
        <v>3.5</v>
      </c>
      <c r="C26" s="107">
        <v>141.67993538245628</v>
      </c>
      <c r="D26" s="108">
        <v>14056062093882.188</v>
      </c>
      <c r="E26" s="14"/>
      <c r="F26" s="14"/>
    </row>
    <row r="27" spans="2:6" ht="12.75">
      <c r="B27" s="27">
        <v>4</v>
      </c>
      <c r="C27" s="107">
        <v>369.23239658192574</v>
      </c>
      <c r="D27" s="111">
        <v>3726310458343828</v>
      </c>
      <c r="E27" s="14"/>
      <c r="F27" s="14"/>
    </row>
    <row r="28" spans="2:6" ht="12.75">
      <c r="B28" s="27">
        <v>4.5</v>
      </c>
      <c r="C28" s="107">
        <v>978.0558998525067</v>
      </c>
      <c r="D28" s="108">
        <v>1.0143241487243489E+18</v>
      </c>
      <c r="E28" s="14"/>
      <c r="F28" s="14"/>
    </row>
    <row r="29" spans="2:6" ht="12.75">
      <c r="B29" s="27">
        <v>5</v>
      </c>
      <c r="C29" s="107">
        <v>2625.0024518114838</v>
      </c>
      <c r="D29" s="112">
        <v>2.8155450452133868E+20</v>
      </c>
      <c r="E29" s="14"/>
      <c r="F29" s="14"/>
    </row>
    <row r="30" spans="2:4" ht="13.5" thickBot="1">
      <c r="B30" s="100">
        <v>6</v>
      </c>
      <c r="C30" s="113">
        <v>19498.082648054766</v>
      </c>
      <c r="D30" s="114">
        <v>2.262416154701756E+25</v>
      </c>
    </row>
  </sheetData>
  <sheetProtection password="CC2A"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UNO Library</cp:lastModifiedBy>
  <cp:lastPrinted>2005-03-04T19:20:11Z</cp:lastPrinted>
  <dcterms:created xsi:type="dcterms:W3CDTF">2005-02-28T18:57:45Z</dcterms:created>
  <dcterms:modified xsi:type="dcterms:W3CDTF">2005-03-14T20:30:45Z</dcterms:modified>
  <cp:category/>
  <cp:version/>
  <cp:contentType/>
  <cp:contentStatus/>
</cp:coreProperties>
</file>