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7605" activeTab="1"/>
  </bookViews>
  <sheets>
    <sheet name="viscosity, thermal conductivity" sheetId="1" r:id="rId1"/>
    <sheet name="mass diffusvit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<sst xmlns="http://schemas.openxmlformats.org/spreadsheetml/2006/main" count="73" uniqueCount="54">
  <si>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T</t>
  </si>
  <si>
    <t>k</t>
  </si>
  <si>
    <t>J/K</t>
  </si>
  <si>
    <t xml:space="preserve"> </t>
  </si>
  <si>
    <t>C3H8</t>
  </si>
  <si>
    <t>O2</t>
  </si>
  <si>
    <t>N2</t>
  </si>
  <si>
    <t>Data</t>
  </si>
  <si>
    <t>Xi</t>
  </si>
  <si>
    <t>s</t>
  </si>
  <si>
    <r>
      <rPr>
        <sz val="11"/>
        <color indexed="8"/>
        <rFont val="Symbol"/>
        <family val="1"/>
      </rPr>
      <t>e</t>
    </r>
    <r>
      <rPr>
        <sz val="11"/>
        <color theme="1"/>
        <rFont val="Calibri"/>
        <family val="2"/>
      </rPr>
      <t>/k</t>
    </r>
  </si>
  <si>
    <t>W</t>
  </si>
  <si>
    <t>m(kg)</t>
  </si>
  <si>
    <t>Viscosity (kg/m-s)</t>
  </si>
  <si>
    <t>Thermal Conductivity (W/m-K)</t>
  </si>
  <si>
    <r>
      <rPr>
        <sz val="11"/>
        <color indexed="8"/>
        <rFont val="Symbol"/>
        <family val="1"/>
      </rPr>
      <t>F</t>
    </r>
    <r>
      <rPr>
        <sz val="11"/>
        <color theme="1"/>
        <rFont val="Calibri"/>
        <family val="2"/>
      </rPr>
      <t>c,o</t>
    </r>
  </si>
  <si>
    <r>
      <rPr>
        <sz val="11"/>
        <color indexed="8"/>
        <rFont val="Symbol"/>
        <family val="1"/>
      </rPr>
      <t>F</t>
    </r>
    <r>
      <rPr>
        <sz val="11"/>
        <color theme="1"/>
        <rFont val="Calibri"/>
        <family val="2"/>
      </rPr>
      <t>c,N</t>
    </r>
  </si>
  <si>
    <r>
      <rPr>
        <sz val="11"/>
        <color indexed="8"/>
        <rFont val="Symbol"/>
        <family val="1"/>
      </rPr>
      <t>F</t>
    </r>
    <r>
      <rPr>
        <sz val="11"/>
        <color theme="1"/>
        <rFont val="Calibri"/>
        <family val="2"/>
      </rPr>
      <t>o,N</t>
    </r>
  </si>
  <si>
    <r>
      <rPr>
        <sz val="11"/>
        <color indexed="8"/>
        <rFont val="Symbol"/>
        <family val="1"/>
      </rPr>
      <t>F</t>
    </r>
    <r>
      <rPr>
        <sz val="11"/>
        <color theme="1"/>
        <rFont val="Calibri"/>
        <family val="2"/>
      </rPr>
      <t>o,c</t>
    </r>
  </si>
  <si>
    <r>
      <rPr>
        <sz val="11"/>
        <color indexed="8"/>
        <rFont val="Symbol"/>
        <family val="1"/>
      </rPr>
      <t>F</t>
    </r>
    <r>
      <rPr>
        <sz val="11"/>
        <color theme="1"/>
        <rFont val="Calibri"/>
        <family val="2"/>
      </rPr>
      <t>N,c</t>
    </r>
  </si>
  <si>
    <r>
      <rPr>
        <sz val="11"/>
        <color indexed="8"/>
        <rFont val="Symbol"/>
        <family val="1"/>
      </rPr>
      <t>F</t>
    </r>
    <r>
      <rPr>
        <sz val="11"/>
        <color theme="1"/>
        <rFont val="Calibri"/>
        <family val="2"/>
      </rPr>
      <t>N,o</t>
    </r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</si>
  <si>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,c3h8</t>
    </r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</si>
  <si>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,o2</t>
    </r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</si>
  <si>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,n2</t>
    </r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</si>
  <si>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,c3h8</t>
    </r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</si>
  <si>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,o2</t>
    </r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</si>
  <si>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,n2</t>
    </r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</si>
  <si>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,mix (kg/m-s)</t>
    </r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</si>
  <si>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,mix (W/m-K)</t>
    </r>
  </si>
  <si>
    <r>
      <rPr>
        <sz val="11"/>
        <color indexed="8"/>
        <rFont val="Symbol"/>
        <family val="1"/>
      </rPr>
      <t>s</t>
    </r>
    <r>
      <rPr>
        <sz val="11"/>
        <color theme="1"/>
        <rFont val="Calibri"/>
        <family val="2"/>
      </rPr>
      <t>c,o</t>
    </r>
  </si>
  <si>
    <r>
      <rPr>
        <sz val="11"/>
        <color indexed="8"/>
        <rFont val="Symbol"/>
        <family val="1"/>
      </rPr>
      <t>s</t>
    </r>
    <r>
      <rPr>
        <sz val="11"/>
        <color theme="1"/>
        <rFont val="Calibri"/>
        <family val="2"/>
      </rPr>
      <t>c,n</t>
    </r>
  </si>
  <si>
    <t>T*c,c</t>
  </si>
  <si>
    <t>T*o,o</t>
  </si>
  <si>
    <t>T*n,n</t>
  </si>
  <si>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2,2</t>
    </r>
    <r>
      <rPr>
        <sz val="11"/>
        <color theme="1"/>
        <rFont val="Calibri"/>
        <family val="2"/>
      </rPr>
      <t>,c,c</t>
    </r>
  </si>
  <si>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2,2</t>
    </r>
    <r>
      <rPr>
        <sz val="11"/>
        <color theme="1"/>
        <rFont val="Calibri"/>
        <family val="2"/>
      </rPr>
      <t>,o,o</t>
    </r>
  </si>
  <si>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2,2</t>
    </r>
    <r>
      <rPr>
        <sz val="11"/>
        <color theme="1"/>
        <rFont val="Calibri"/>
        <family val="2"/>
      </rPr>
      <t>,n,n</t>
    </r>
  </si>
  <si>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2,2</t>
    </r>
    <r>
      <rPr>
        <sz val="11"/>
        <color theme="1"/>
        <rFont val="Calibri"/>
        <family val="2"/>
      </rPr>
      <t>(T*)</t>
    </r>
  </si>
  <si>
    <r>
      <rPr>
        <sz val="11"/>
        <color indexed="8"/>
        <rFont val="Symbol"/>
        <family val="1"/>
      </rPr>
      <t>(e/k)</t>
    </r>
    <r>
      <rPr>
        <vertAlign val="subscript"/>
        <sz val="11"/>
        <color indexed="8"/>
        <rFont val="Calibri"/>
        <family val="2"/>
      </rPr>
      <t>c,o</t>
    </r>
  </si>
  <si>
    <r>
      <t>(</t>
    </r>
    <r>
      <rPr>
        <sz val="11"/>
        <color indexed="8"/>
        <rFont val="Symbol"/>
        <family val="1"/>
      </rPr>
      <t>e/k)</t>
    </r>
    <r>
      <rPr>
        <vertAlign val="subscript"/>
        <sz val="11"/>
        <color indexed="8"/>
        <rFont val="Calibri"/>
        <family val="2"/>
      </rPr>
      <t>c,n</t>
    </r>
  </si>
  <si>
    <r>
      <t>T*</t>
    </r>
    <r>
      <rPr>
        <vertAlign val="subscript"/>
        <sz val="11"/>
        <color indexed="8"/>
        <rFont val="Calibri"/>
        <family val="2"/>
      </rPr>
      <t>c,o</t>
    </r>
  </si>
  <si>
    <r>
      <t>T*</t>
    </r>
    <r>
      <rPr>
        <vertAlign val="subscript"/>
        <sz val="11"/>
        <color indexed="8"/>
        <rFont val="Calibri"/>
        <family val="2"/>
      </rPr>
      <t>c,n</t>
    </r>
  </si>
  <si>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1,1</t>
    </r>
    <r>
      <rPr>
        <sz val="11"/>
        <color theme="1"/>
        <rFont val="Calibri"/>
        <family val="2"/>
      </rPr>
      <t>(T*</t>
    </r>
    <r>
      <rPr>
        <vertAlign val="subscript"/>
        <sz val="11"/>
        <color indexed="8"/>
        <rFont val="Calibri"/>
        <family val="2"/>
      </rPr>
      <t>c,o</t>
    </r>
    <r>
      <rPr>
        <sz val="11"/>
        <color theme="1"/>
        <rFont val="Calibri"/>
        <family val="2"/>
      </rPr>
      <t>)</t>
    </r>
  </si>
  <si>
    <r>
      <rPr>
        <sz val="11"/>
        <color indexed="8"/>
        <rFont val="Symbol"/>
        <family val="1"/>
      </rPr>
      <t>W</t>
    </r>
    <r>
      <rPr>
        <vertAlign val="subscript"/>
        <sz val="11"/>
        <color indexed="8"/>
        <rFont val="Calibri"/>
        <family val="2"/>
      </rPr>
      <t>1,1</t>
    </r>
    <r>
      <rPr>
        <sz val="11"/>
        <color theme="1"/>
        <rFont val="Calibri"/>
        <family val="2"/>
      </rPr>
      <t>(T*</t>
    </r>
    <r>
      <rPr>
        <vertAlign val="subscript"/>
        <sz val="11"/>
        <color indexed="8"/>
        <rFont val="Calibri"/>
        <family val="2"/>
      </rPr>
      <t>c,n</t>
    </r>
    <r>
      <rPr>
        <sz val="11"/>
        <color theme="1"/>
        <rFont val="Calibri"/>
        <family val="2"/>
      </rPr>
      <t>)</t>
    </r>
  </si>
  <si>
    <r>
      <t>D</t>
    </r>
    <r>
      <rPr>
        <vertAlign val="subscript"/>
        <sz val="11"/>
        <color indexed="8"/>
        <rFont val="Calibri"/>
        <family val="2"/>
      </rPr>
      <t>c3H8,o2</t>
    </r>
  </si>
  <si>
    <t>mc,o</t>
  </si>
  <si>
    <t>mc,n</t>
  </si>
  <si>
    <t>P</t>
  </si>
  <si>
    <t>N/m2</t>
  </si>
  <si>
    <t>m2/s</t>
  </si>
  <si>
    <r>
      <t>D</t>
    </r>
    <r>
      <rPr>
        <vertAlign val="subscript"/>
        <sz val="11"/>
        <color indexed="8"/>
        <rFont val="Calibri"/>
        <family val="2"/>
      </rPr>
      <t>c3H8,n2</t>
    </r>
  </si>
  <si>
    <r>
      <t>D</t>
    </r>
    <r>
      <rPr>
        <vertAlign val="subscript"/>
        <sz val="11"/>
        <color indexed="8"/>
        <rFont val="Calibri"/>
        <family val="2"/>
      </rPr>
      <t>c3H8,mix</t>
    </r>
  </si>
  <si>
    <t>Yi</t>
  </si>
  <si>
    <t>cm^2/s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</si>
</sst>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1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1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1" fontId="0" fillId="0" borderId="10" xfId="0" applyNumberFormat="1" applyBorder="1" applyAlignment="1">
      <alignment/>
    </xf>
    <xf numFmtId="11" fontId="0" fillId="0" borderId="12" xfId="0" applyNumberFormat="1" applyBorder="1" applyAlignment="1">
      <alignment/>
    </xf>
    <xf numFmtId="11" fontId="0" fillId="0" borderId="13" xfId="0" applyNumberFormat="1" applyBorder="1" applyAlignment="1">
      <alignment/>
    </xf>
    <xf numFmtId="11" fontId="0" fillId="0" borderId="14" xfId="0" applyNumberFormat="1" applyBorder="1" applyAlignment="1">
      <alignment/>
    </xf>
    <xf numFmtId="11" fontId="0" fillId="0" borderId="15" xfId="0" applyNumberFormat="1" applyBorder="1" applyAlignment="1">
      <alignment/>
    </xf>
    <xf numFmtId="1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1" fontId="0" fillId="0" borderId="18" xfId="0" applyNumberFormat="1" applyBorder="1" applyAlignment="1">
      <alignment/>
    </xf>
    <xf numFmtId="11" fontId="0" fillId="0" borderId="10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1" fontId="0" fillId="0" borderId="18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Thermal Conductivity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9125"/>
          <c:w val="0.79875"/>
          <c:h val="0.82425"/>
        </c:manualLayout>
      </c:layout>
      <c:scatterChart>
        <c:scatterStyle val="smoothMarker"/>
        <c:varyColors val="0"/>
        <c:ser>
          <c:idx val="0"/>
          <c:order val="0"/>
          <c:tx>
            <c:v>c3h8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'viscosity, thermal conductivity'!$A$15:$A$29</c:f>
              <c:numCache/>
            </c:numRef>
          </c:xVal>
          <c:yVal>
            <c:numRef>
              <c:f>'viscosity, thermal conductivity'!$K$15:$K$29</c:f>
              <c:numCache/>
            </c:numRef>
          </c:yVal>
          <c:smooth val="1"/>
        </c:ser>
        <c:ser>
          <c:idx val="1"/>
          <c:order val="1"/>
          <c:tx>
            <c:v>o2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'viscosity, thermal conductivity'!$A$15:$A$29</c:f>
              <c:numCache/>
            </c:numRef>
          </c:xVal>
          <c:yVal>
            <c:numRef>
              <c:f>'viscosity, thermal conductivity'!$L$15:$L$29</c:f>
              <c:numCache/>
            </c:numRef>
          </c:yVal>
          <c:smooth val="1"/>
        </c:ser>
        <c:ser>
          <c:idx val="2"/>
          <c:order val="2"/>
          <c:tx>
            <c:v>n2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'viscosity, thermal conductivity'!$A$15:$A$29</c:f>
              <c:numCache/>
            </c:numRef>
          </c:xVal>
          <c:yVal>
            <c:numRef>
              <c:f>'viscosity, thermal conductivity'!$M$15:$M$29</c:f>
              <c:numCache/>
            </c:numRef>
          </c:yVal>
          <c:smooth val="1"/>
        </c:ser>
        <c:ser>
          <c:idx val="3"/>
          <c:order val="3"/>
          <c:tx>
            <c:v>mixture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'viscosity, thermal conductivity'!$A$15:$A$29</c:f>
              <c:numCache/>
            </c:numRef>
          </c:xVal>
          <c:yVal>
            <c:numRef>
              <c:f>'viscosity, thermal conductivity'!$U$15:$U$29</c:f>
              <c:numCache/>
            </c:numRef>
          </c:yVal>
          <c:smooth val="1"/>
        </c:ser>
        <c:axId val="25590987"/>
        <c:axId val="28992292"/>
      </c:scatterChart>
      <c:valAx>
        <c:axId val="25590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92292"/>
        <c:crosses val="autoZero"/>
        <c:crossBetween val="midCat"/>
        <c:dispUnits/>
      </c:valAx>
      <c:valAx>
        <c:axId val="28992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909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5"/>
          <c:y val="0.43375"/>
          <c:w val="0.12175"/>
          <c:h val="0.21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31</xdr:row>
      <xdr:rowOff>9525</xdr:rowOff>
    </xdr:from>
    <xdr:to>
      <xdr:col>10</xdr:col>
      <xdr:colOff>381000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609600" y="6029325"/>
        <a:ext cx="65817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zoomScale="75" zoomScaleNormal="75" zoomScalePageLayoutView="0" workbookViewId="0" topLeftCell="A1">
      <selection activeCell="Q40" sqref="Q40"/>
    </sheetView>
  </sheetViews>
  <sheetFormatPr defaultColWidth="9.140625" defaultRowHeight="15"/>
  <cols>
    <col min="1" max="1" width="9.28125" style="0" bestFit="1" customWidth="1"/>
    <col min="2" max="2" width="9.421875" style="0" bestFit="1" customWidth="1"/>
    <col min="3" max="3" width="12.140625" style="0" bestFit="1" customWidth="1"/>
    <col min="4" max="4" width="9.421875" style="0" bestFit="1" customWidth="1"/>
    <col min="5" max="5" width="11.421875" style="0" customWidth="1"/>
    <col min="6" max="6" width="12.140625" style="0" customWidth="1"/>
    <col min="7" max="7" width="10.421875" style="0" customWidth="1"/>
    <col min="8" max="14" width="9.28125" style="0" bestFit="1" customWidth="1"/>
    <col min="15" max="15" width="9.7109375" style="0" bestFit="1" customWidth="1"/>
    <col min="17" max="17" width="9.57421875" style="0" bestFit="1" customWidth="1"/>
    <col min="19" max="19" width="9.57421875" style="0" bestFit="1" customWidth="1"/>
    <col min="20" max="20" width="15.8515625" style="0" customWidth="1"/>
    <col min="21" max="21" width="16.140625" style="0" customWidth="1"/>
  </cols>
  <sheetData>
    <row r="1" spans="1:3" ht="15">
      <c r="A1" t="s">
        <v>1</v>
      </c>
      <c r="B1" s="1">
        <v>1.38E-23</v>
      </c>
      <c r="C1" t="s">
        <v>2</v>
      </c>
    </row>
    <row r="3" spans="1:4" ht="15">
      <c r="A3" t="s">
        <v>7</v>
      </c>
      <c r="B3">
        <v>1</v>
      </c>
      <c r="C3">
        <v>2</v>
      </c>
      <c r="D3">
        <v>3</v>
      </c>
    </row>
    <row r="4" spans="2:4" ht="15">
      <c r="B4" t="s">
        <v>4</v>
      </c>
      <c r="C4" t="s">
        <v>5</v>
      </c>
      <c r="D4" t="s">
        <v>6</v>
      </c>
    </row>
    <row r="5" spans="1:4" ht="15">
      <c r="A5" t="s">
        <v>8</v>
      </c>
      <c r="B5">
        <f>1/(1+5+5*3.76)</f>
        <v>0.040322580645161296</v>
      </c>
      <c r="C5">
        <f>5/(1+5+5*3.76)</f>
        <v>0.20161290322580647</v>
      </c>
      <c r="D5">
        <f>5*3.76/(1+5+5*3.76)</f>
        <v>0.7580645161290323</v>
      </c>
    </row>
    <row r="6" spans="1:4" ht="15">
      <c r="A6" t="s">
        <v>10</v>
      </c>
      <c r="B6">
        <v>266.8</v>
      </c>
      <c r="C6">
        <v>107.4</v>
      </c>
      <c r="D6">
        <v>97.53</v>
      </c>
    </row>
    <row r="7" spans="1:16" ht="15">
      <c r="A7" s="5" t="s">
        <v>9</v>
      </c>
      <c r="B7" s="1">
        <v>4.982E-10</v>
      </c>
      <c r="C7" s="1">
        <v>3.458E-10</v>
      </c>
      <c r="D7" s="1">
        <v>3.621E-10</v>
      </c>
      <c r="E7" s="1"/>
      <c r="P7" t="s">
        <v>3</v>
      </c>
    </row>
    <row r="8" spans="1:5" ht="15">
      <c r="A8" t="s">
        <v>11</v>
      </c>
      <c r="B8" s="6">
        <v>44</v>
      </c>
      <c r="C8" s="6">
        <v>32</v>
      </c>
      <c r="D8" s="6">
        <v>28</v>
      </c>
      <c r="E8" s="1"/>
    </row>
    <row r="9" spans="1:5" ht="15">
      <c r="A9" t="s">
        <v>12</v>
      </c>
      <c r="B9" s="1">
        <f>B8/6.02E+26</f>
        <v>7.308970099667774E-26</v>
      </c>
      <c r="C9" s="1">
        <f>C8/6.02E+26</f>
        <v>5.315614617940199E-26</v>
      </c>
      <c r="D9" s="1">
        <f>D8/6.02E+26</f>
        <v>4.6511627906976744E-26</v>
      </c>
      <c r="E9" s="1"/>
    </row>
    <row r="10" spans="2:5" ht="15">
      <c r="B10" s="1"/>
      <c r="C10" s="1"/>
      <c r="D10" s="1"/>
      <c r="E10" s="1"/>
    </row>
    <row r="11" spans="2:5" ht="15">
      <c r="B11" s="1"/>
      <c r="C11" s="1"/>
      <c r="D11" s="1"/>
      <c r="E11" s="1"/>
    </row>
    <row r="12" spans="2:5" ht="15.75" thickBot="1">
      <c r="B12" s="1"/>
      <c r="C12" s="1"/>
      <c r="D12" s="1"/>
      <c r="E12" s="1"/>
    </row>
    <row r="13" spans="2:13" ht="18.75" thickBot="1">
      <c r="B13" s="1"/>
      <c r="C13" s="1"/>
      <c r="D13" s="1"/>
      <c r="E13" s="28"/>
      <c r="F13" s="26" t="s">
        <v>37</v>
      </c>
      <c r="G13" s="27"/>
      <c r="H13" s="25"/>
      <c r="I13" s="26" t="s">
        <v>13</v>
      </c>
      <c r="J13" s="26"/>
      <c r="K13" s="26" t="s">
        <v>14</v>
      </c>
      <c r="L13" s="26"/>
      <c r="M13" s="27"/>
    </row>
    <row r="14" spans="1:21" ht="18.75" thickBot="1">
      <c r="A14" t="s">
        <v>0</v>
      </c>
      <c r="B14" s="19" t="s">
        <v>31</v>
      </c>
      <c r="C14" s="8" t="s">
        <v>32</v>
      </c>
      <c r="D14" s="20" t="s">
        <v>33</v>
      </c>
      <c r="E14" s="19" t="s">
        <v>34</v>
      </c>
      <c r="F14" s="19" t="s">
        <v>35</v>
      </c>
      <c r="G14" s="19" t="s">
        <v>36</v>
      </c>
      <c r="H14" s="29" t="s">
        <v>21</v>
      </c>
      <c r="I14" s="30" t="s">
        <v>22</v>
      </c>
      <c r="J14" s="31" t="s">
        <v>23</v>
      </c>
      <c r="K14" s="29" t="s">
        <v>24</v>
      </c>
      <c r="L14" s="30" t="s">
        <v>25</v>
      </c>
      <c r="M14" s="31" t="s">
        <v>26</v>
      </c>
      <c r="N14" s="44" t="s">
        <v>15</v>
      </c>
      <c r="O14" s="45" t="s">
        <v>16</v>
      </c>
      <c r="P14" s="45" t="s">
        <v>18</v>
      </c>
      <c r="Q14" s="45" t="s">
        <v>17</v>
      </c>
      <c r="R14" s="45" t="s">
        <v>19</v>
      </c>
      <c r="S14" s="46" t="s">
        <v>20</v>
      </c>
      <c r="T14" s="47" t="s">
        <v>27</v>
      </c>
      <c r="U14" s="48" t="s">
        <v>28</v>
      </c>
    </row>
    <row r="15" spans="1:21" ht="15">
      <c r="A15" s="7">
        <v>300</v>
      </c>
      <c r="B15" s="19">
        <f>$A15/B$6</f>
        <v>1.1244377811094453</v>
      </c>
      <c r="C15" s="8">
        <f aca="true" t="shared" si="0" ref="C15:D29">$A15/C$6</f>
        <v>2.793296089385475</v>
      </c>
      <c r="D15" s="20">
        <f t="shared" si="0"/>
        <v>3.0759766225776684</v>
      </c>
      <c r="E15" s="35">
        <f>1.155*B15^-0.1462+0.3945*EXP(-0.6672*B15)+2.05*EXP(-2.168*B15)</f>
        <v>1.5007476329923255</v>
      </c>
      <c r="F15" s="36">
        <f>1.155*C15^-0.1462+0.3945*EXP(-0.6672*C15)+2.05*EXP(-2.168*C15)</f>
        <v>1.0599310655636356</v>
      </c>
      <c r="G15" s="37">
        <f>1.155*D15^-0.1462+0.3945*EXP(-0.6672*D15)+2.05*EXP(-2.168*D15)</f>
        <v>1.03330208670586</v>
      </c>
      <c r="H15" s="19">
        <f aca="true" t="shared" si="1" ref="H15:H29">(5/16)*SQRT(PI()*B$9*$B$1*$A15)/(PI()*B$7^2*E15)</f>
        <v>8.233571003409629E-06</v>
      </c>
      <c r="I15" s="8">
        <f aca="true" t="shared" si="2" ref="I15:I29">(5/16)*SQRT(PI()*C$9*$B$1*$A15)/(PI()*C$7^2*F15)</f>
        <v>2.0635946841445765E-05</v>
      </c>
      <c r="J15" s="20">
        <f aca="true" t="shared" si="3" ref="J15:J29">(5/16)*SQRT(PI()*D$9*$B$1*$A15)/(PI()*D$7^2*G15)</f>
        <v>1.8058084041301254E-05</v>
      </c>
      <c r="K15" s="7">
        <f aca="true" t="shared" si="4" ref="K15:K29">(15/4)*($B$1/B$9)*H15*(0.6+4/15/0.4)</f>
        <v>0.00738422201642381</v>
      </c>
      <c r="L15" s="9">
        <f aca="true" t="shared" si="5" ref="L15:L29">(15/4)*($B$1/C$9)*I15*(0.6+4/15/0.4)</f>
        <v>0.02544741130953048</v>
      </c>
      <c r="M15" s="10">
        <f aca="true" t="shared" si="6" ref="M15:M29">(15/4)*($B$1/D$9)*J15*(0.6+4/15/0.4)</f>
        <v>0.02544970929150689</v>
      </c>
      <c r="N15" s="11">
        <f>(1/SQRT(8))*(1/SQRT(1+$B$8/$C$8))*(1+((H15/I15)^0.5)*($C$8/$B$8)^0.25)^2</f>
        <v>0.5751222038645656</v>
      </c>
      <c r="O15" s="13">
        <f>(1/SQRT(8))*(1/SQRT(1+$B$8/$D$8))*(1+((H15/J15)^0.5)*($D$8/$B$8)^0.25)^2</f>
        <v>0.5666115987567717</v>
      </c>
      <c r="P15" s="13">
        <f>(1/SQRT(8))*(1/SQRT(1+$C$8/$B$8))*(1+((I15/J15)^0.5)*($B$8/$C$8)^0.25)^2</f>
        <v>1.252303124186038</v>
      </c>
      <c r="Q15" s="13">
        <f>(1/SQRT(8))*(1/SQRT(1+$C$8/$D$8))*(1+((I15/J15)^0.5)*($D$8/$C$8)^0.25)^2</f>
        <v>0.9991194884141733</v>
      </c>
      <c r="R15" s="13">
        <f>(1/SQRT(8))*(1/SQRT(1+$D$8/$B$8))*(1+((J15/H15)^0.5)*($B$8/$D$8)^0.25)^2</f>
        <v>1.9528259629088804</v>
      </c>
      <c r="S15" s="14">
        <f>(1/SQRT(8))*(1/SQRT(1+$D$8/$C$8))*(1+((J15/I15)^0.5)*($C$8/$D$8)^0.25)^2</f>
        <v>0.9992097120738109</v>
      </c>
      <c r="T15" s="49">
        <f>$H15/(1+(1/$B$5)*($C$5*$N15+$D$5*$O15))+$I15/(1+(1/$C$5)*($B$5*$P15+$D$5*$Q15))+$J15/(1+(1/$D$5)*($B$5*$R15+$C$5*$S15))</f>
        <v>1.7872768473777042E-05</v>
      </c>
      <c r="U15" s="50">
        <f>$K15/(1+(1.065/$B$5)*($C$5*$N15+$D$5*$O15))+$L15/(1+(1.065/$C$5)*($B$5*$P15+$D$5*$Q15))+$M15/(1+(1.065/$D$5)*($B$5*$R15+$C$5*$S15))</f>
        <v>0.023571426714664823</v>
      </c>
    </row>
    <row r="16" spans="1:21" ht="15">
      <c r="A16" s="11">
        <v>350</v>
      </c>
      <c r="B16" s="21">
        <f aca="true" t="shared" si="7" ref="B16:B29">$A16/B$6</f>
        <v>1.3118440779610194</v>
      </c>
      <c r="C16" s="12">
        <f t="shared" si="0"/>
        <v>3.258845437616387</v>
      </c>
      <c r="D16" s="22">
        <f t="shared" si="0"/>
        <v>3.5886393930072797</v>
      </c>
      <c r="E16" s="38">
        <f aca="true" t="shared" si="8" ref="E16:E29">1.155*B16^-0.1462+0.3945*EXP(-0.6672*B16)+2.05*EXP(-2.168*B16)</f>
        <v>1.3937570471337024</v>
      </c>
      <c r="F16" s="39">
        <f aca="true" t="shared" si="9" ref="F16:F29">1.155*C16^-0.1462+0.3945*EXP(-0.6672*C16)+2.05*EXP(-2.168*C16)</f>
        <v>1.0183903163270556</v>
      </c>
      <c r="G16" s="40">
        <f aca="true" t="shared" si="10" ref="G16:G29">1.155*D16^-0.1462+0.3945*EXP(-0.6672*D16)+2.05*EXP(-2.168*D16)</f>
        <v>0.9950372805882397</v>
      </c>
      <c r="H16" s="21">
        <f t="shared" si="1"/>
        <v>9.575957736390007E-06</v>
      </c>
      <c r="I16" s="12">
        <f t="shared" si="2"/>
        <v>2.3198566809257794E-05</v>
      </c>
      <c r="J16" s="22">
        <f t="shared" si="3"/>
        <v>2.0255035960558785E-05</v>
      </c>
      <c r="K16" s="11">
        <f t="shared" si="4"/>
        <v>0.008588132405260447</v>
      </c>
      <c r="L16" s="13">
        <f t="shared" si="5"/>
        <v>0.028607530147400084</v>
      </c>
      <c r="M16" s="14">
        <f t="shared" si="6"/>
        <v>0.028545928555114508</v>
      </c>
      <c r="N16" s="11">
        <f aca="true" t="shared" si="11" ref="N16:N29">(1/SQRT(8))*(1/SQRT(1+$B$8/$C$8))*(1+((H16/I16)^0.5)*($C$8/$B$8)^0.25)^2</f>
        <v>0.5824064002774676</v>
      </c>
      <c r="O16" s="13">
        <f aca="true" t="shared" si="12" ref="O16:O29">(1/SQRT(8))*(1/SQRT(1+$B$8/$D$8))*(1+((H16/J16)^0.5)*($D$8/$B$8)^0.25)^2</f>
        <v>0.574430723499905</v>
      </c>
      <c r="P16" s="13">
        <f aca="true" t="shared" si="13" ref="P16:P29">(1/SQRT(8))*(1/SQRT(1+$C$8/$B$8))*(1+((I16/J16)^0.5)*($B$8/$C$8)^0.25)^2</f>
        <v>1.2538134477428613</v>
      </c>
      <c r="Q16" s="13">
        <f aca="true" t="shared" si="14" ref="Q16:Q29">(1/SQRT(8))*(1/SQRT(1+$C$8/$D$8))*(1+((I16/J16)^0.5)*($D$8/$C$8)^0.25)^2</f>
        <v>1.0002611446876903</v>
      </c>
      <c r="R16" s="13">
        <f aca="true" t="shared" si="15" ref="R16:R29">(1/SQRT(8))*(1/SQRT(1+$D$8/$B$8))*(1+((J16/H16)^0.5)*($B$8/$D$8)^0.25)^2</f>
        <v>1.9093392624975194</v>
      </c>
      <c r="S16" s="14">
        <f aca="true" t="shared" si="16" ref="S16:S29">(1/SQRT(8))*(1/SQRT(1+$D$8/$C$8))*(1+((J16/I16)^0.5)*($C$8/$D$8)^0.25)^2</f>
        <v>0.9981072474831196</v>
      </c>
      <c r="T16" s="49">
        <f aca="true" t="shared" si="17" ref="T16:T29">H16/(1+(1/$B$5)*($C$5*N16+$D$5*O16))+I16/(1+(1/$C$5)*($B$5*P16+$D$5*Q16))+J16/(1+(1/$D$5)*($B$5*R16+$C$5*S16))</f>
        <v>2.0096749851046597E-05</v>
      </c>
      <c r="U16" s="50">
        <f aca="true" t="shared" si="18" ref="U16:U29">$K16/(1+(1.065/$B$5)*($C$5*$N16+$D$5*$O16))+$L16/(1+(1.065/$C$5)*($B$5*$P16+$D$5*$Q16))+$M16/(1+(1.065/$D$5)*($B$5*$R16+$C$5*$S16))</f>
        <v>0.026500006943963227</v>
      </c>
    </row>
    <row r="17" spans="1:21" ht="15">
      <c r="A17" s="11">
        <v>400</v>
      </c>
      <c r="B17" s="21">
        <f t="shared" si="7"/>
        <v>1.4992503748125936</v>
      </c>
      <c r="C17" s="12">
        <f t="shared" si="0"/>
        <v>3.7243947858472994</v>
      </c>
      <c r="D17" s="22">
        <f t="shared" si="0"/>
        <v>4.101302163436891</v>
      </c>
      <c r="E17" s="38">
        <f t="shared" si="8"/>
        <v>1.3131444016831226</v>
      </c>
      <c r="F17" s="39">
        <f t="shared" si="9"/>
        <v>0.9865146416929046</v>
      </c>
      <c r="G17" s="40">
        <f t="shared" si="10"/>
        <v>0.9655116100315911</v>
      </c>
      <c r="H17" s="21">
        <f t="shared" si="1"/>
        <v>1.0865576752353355E-05</v>
      </c>
      <c r="I17" s="12">
        <f t="shared" si="2"/>
        <v>2.5601644013103948E-05</v>
      </c>
      <c r="J17" s="22">
        <f t="shared" si="3"/>
        <v>2.2315716947252108E-05</v>
      </c>
      <c r="K17" s="11">
        <f t="shared" si="4"/>
        <v>0.009744718426870249</v>
      </c>
      <c r="L17" s="13">
        <f t="shared" si="5"/>
        <v>0.03157090733017175</v>
      </c>
      <c r="M17" s="14">
        <f t="shared" si="6"/>
        <v>0.031450097786686074</v>
      </c>
      <c r="N17" s="11">
        <f t="shared" si="11"/>
        <v>0.5884885982607698</v>
      </c>
      <c r="O17" s="13">
        <f t="shared" si="12"/>
        <v>0.5809344014588979</v>
      </c>
      <c r="P17" s="13">
        <f t="shared" si="13"/>
        <v>1.2549437417749065</v>
      </c>
      <c r="Q17" s="13">
        <f t="shared" si="14"/>
        <v>1.001115512343225</v>
      </c>
      <c r="R17" s="13">
        <f t="shared" si="15"/>
        <v>1.8749073019034657</v>
      </c>
      <c r="S17" s="14">
        <f t="shared" si="16"/>
        <v>0.9972846339095532</v>
      </c>
      <c r="T17" s="49">
        <f t="shared" si="17"/>
        <v>2.2184763573119565E-05</v>
      </c>
      <c r="U17" s="50">
        <f t="shared" si="18"/>
        <v>0.029249157138140313</v>
      </c>
    </row>
    <row r="18" spans="1:21" ht="15">
      <c r="A18" s="11">
        <v>450</v>
      </c>
      <c r="B18" s="21">
        <f t="shared" si="7"/>
        <v>1.6866566716641678</v>
      </c>
      <c r="C18" s="12">
        <f t="shared" si="0"/>
        <v>4.189944134078212</v>
      </c>
      <c r="D18" s="22">
        <f t="shared" si="0"/>
        <v>4.6139649338665025</v>
      </c>
      <c r="E18" s="38">
        <f t="shared" si="8"/>
        <v>1.2509767322754242</v>
      </c>
      <c r="F18" s="39">
        <f t="shared" si="9"/>
        <v>0.9610612137071017</v>
      </c>
      <c r="G18" s="40">
        <f t="shared" si="10"/>
        <v>0.9418741793866204</v>
      </c>
      <c r="H18" s="21">
        <f t="shared" si="1"/>
        <v>1.2097407208288212E-05</v>
      </c>
      <c r="I18" s="12">
        <f t="shared" si="2"/>
        <v>2.7873827024573542E-05</v>
      </c>
      <c r="J18" s="22">
        <f t="shared" si="3"/>
        <v>2.426340316288101E-05</v>
      </c>
      <c r="K18" s="11">
        <f t="shared" si="4"/>
        <v>0.010849477172431407</v>
      </c>
      <c r="L18" s="13">
        <f t="shared" si="5"/>
        <v>0.03437287111248122</v>
      </c>
      <c r="M18" s="14">
        <f t="shared" si="6"/>
        <v>0.034195020662527276</v>
      </c>
      <c r="N18" s="11">
        <f t="shared" si="11"/>
        <v>0.5934695549793175</v>
      </c>
      <c r="O18" s="13">
        <f t="shared" si="12"/>
        <v>0.5862672716139997</v>
      </c>
      <c r="P18" s="13">
        <f t="shared" si="13"/>
        <v>1.2558564474516816</v>
      </c>
      <c r="Q18" s="13">
        <f t="shared" si="14"/>
        <v>1.0018053943832088</v>
      </c>
      <c r="R18" s="13">
        <f t="shared" si="15"/>
        <v>1.8477776530600796</v>
      </c>
      <c r="S18" s="14">
        <f t="shared" si="16"/>
        <v>0.9966219012855773</v>
      </c>
      <c r="T18" s="49">
        <f t="shared" si="17"/>
        <v>2.4158853513787256E-05</v>
      </c>
      <c r="U18" s="50">
        <f t="shared" si="18"/>
        <v>0.03184812385209386</v>
      </c>
    </row>
    <row r="19" spans="1:21" ht="15">
      <c r="A19" s="11">
        <v>500</v>
      </c>
      <c r="B19" s="21">
        <f t="shared" si="7"/>
        <v>1.874062968515742</v>
      </c>
      <c r="C19" s="12">
        <f t="shared" si="0"/>
        <v>4.655493482309125</v>
      </c>
      <c r="D19" s="22">
        <f t="shared" si="0"/>
        <v>5.126627704296114</v>
      </c>
      <c r="E19" s="38">
        <f t="shared" si="8"/>
        <v>1.201900540460259</v>
      </c>
      <c r="F19" s="39">
        <f t="shared" si="9"/>
        <v>0.9401607862505257</v>
      </c>
      <c r="G19" s="40">
        <f t="shared" si="10"/>
        <v>0.922433244350275</v>
      </c>
      <c r="H19" s="21">
        <f t="shared" si="1"/>
        <v>1.3272469819051054E-05</v>
      </c>
      <c r="I19" s="12">
        <f t="shared" si="2"/>
        <v>3.003476673750722E-05</v>
      </c>
      <c r="J19" s="22">
        <f t="shared" si="3"/>
        <v>2.6114902253359452E-05</v>
      </c>
      <c r="K19" s="11">
        <f t="shared" si="4"/>
        <v>0.011903324063103534</v>
      </c>
      <c r="L19" s="13">
        <f t="shared" si="5"/>
        <v>0.03703765417829519</v>
      </c>
      <c r="M19" s="14">
        <f t="shared" si="6"/>
        <v>0.03680438461821581</v>
      </c>
      <c r="N19" s="11">
        <f t="shared" si="11"/>
        <v>0.5975430024953987</v>
      </c>
      <c r="O19" s="13">
        <f t="shared" si="12"/>
        <v>0.5906414995772935</v>
      </c>
      <c r="P19" s="13">
        <f t="shared" si="13"/>
        <v>1.2566194343761774</v>
      </c>
      <c r="Q19" s="13">
        <f t="shared" si="14"/>
        <v>1.0023820992042116</v>
      </c>
      <c r="R19" s="13">
        <f t="shared" si="15"/>
        <v>1.8262291110181441</v>
      </c>
      <c r="S19" s="14">
        <f t="shared" si="16"/>
        <v>0.9960689231540434</v>
      </c>
      <c r="T19" s="49">
        <f t="shared" si="17"/>
        <v>2.603534534047456E-05</v>
      </c>
      <c r="U19" s="50">
        <f t="shared" si="18"/>
        <v>0.034318522135768324</v>
      </c>
    </row>
    <row r="20" spans="1:21" ht="15">
      <c r="A20" s="11">
        <v>550</v>
      </c>
      <c r="B20" s="21">
        <f t="shared" si="7"/>
        <v>2.0614692653673163</v>
      </c>
      <c r="C20" s="12">
        <f t="shared" si="0"/>
        <v>5.121042830540037</v>
      </c>
      <c r="D20" s="22">
        <f t="shared" si="0"/>
        <v>5.639290474725725</v>
      </c>
      <c r="E20" s="38">
        <f t="shared" si="8"/>
        <v>1.1622691639590796</v>
      </c>
      <c r="F20" s="39">
        <f t="shared" si="9"/>
        <v>0.9226267152884141</v>
      </c>
      <c r="G20" s="40">
        <f t="shared" si="10"/>
        <v>0.9060907015348337</v>
      </c>
      <c r="H20" s="21">
        <f t="shared" si="1"/>
        <v>1.4394941482838759E-05</v>
      </c>
      <c r="I20" s="12">
        <f t="shared" si="2"/>
        <v>3.209938510773201E-05</v>
      </c>
      <c r="J20" s="22">
        <f t="shared" si="3"/>
        <v>2.7883547099906733E-05</v>
      </c>
      <c r="K20" s="11">
        <f t="shared" si="4"/>
        <v>0.012910005121555646</v>
      </c>
      <c r="L20" s="13">
        <f t="shared" si="5"/>
        <v>0.03958365767733512</v>
      </c>
      <c r="M20" s="14">
        <f t="shared" si="6"/>
        <v>0.039296980016576055</v>
      </c>
      <c r="N20" s="11">
        <f t="shared" si="11"/>
        <v>0.6009020443903554</v>
      </c>
      <c r="O20" s="13">
        <f t="shared" si="12"/>
        <v>0.59425809041161</v>
      </c>
      <c r="P20" s="13">
        <f t="shared" si="13"/>
        <v>1.2572615052608962</v>
      </c>
      <c r="Q20" s="13">
        <f t="shared" si="14"/>
        <v>1.0028674023384265</v>
      </c>
      <c r="R20" s="13">
        <f t="shared" si="15"/>
        <v>1.808872117688185</v>
      </c>
      <c r="S20" s="14">
        <f t="shared" si="16"/>
        <v>0.9956043120172279</v>
      </c>
      <c r="T20" s="49">
        <f t="shared" si="17"/>
        <v>2.782742278199845E-05</v>
      </c>
      <c r="U20" s="50">
        <f t="shared" si="18"/>
        <v>0.036677772546520215</v>
      </c>
    </row>
    <row r="21" spans="1:21" ht="15">
      <c r="A21" s="11">
        <v>600</v>
      </c>
      <c r="B21" s="21">
        <f t="shared" si="7"/>
        <v>2.2488755622188905</v>
      </c>
      <c r="C21" s="12">
        <f t="shared" si="0"/>
        <v>5.58659217877095</v>
      </c>
      <c r="D21" s="22">
        <f t="shared" si="0"/>
        <v>6.151953245155337</v>
      </c>
      <c r="E21" s="38">
        <f t="shared" si="8"/>
        <v>1.129574733963246</v>
      </c>
      <c r="F21" s="39">
        <f t="shared" si="9"/>
        <v>0.9076517846010211</v>
      </c>
      <c r="G21" s="40">
        <f t="shared" si="10"/>
        <v>0.892092309655079</v>
      </c>
      <c r="H21" s="21">
        <f t="shared" si="1"/>
        <v>1.54702000705125E-05</v>
      </c>
      <c r="I21" s="12">
        <f t="shared" si="2"/>
        <v>3.4079856192232825E-05</v>
      </c>
      <c r="J21" s="22">
        <f t="shared" si="3"/>
        <v>2.95804092754663E-05</v>
      </c>
      <c r="K21" s="11">
        <f t="shared" si="4"/>
        <v>0.01387434345460229</v>
      </c>
      <c r="L21" s="13">
        <f t="shared" si="5"/>
        <v>0.042025894162103714</v>
      </c>
      <c r="M21" s="14">
        <f t="shared" si="6"/>
        <v>0.04168841030214654</v>
      </c>
      <c r="N21" s="11">
        <f t="shared" si="11"/>
        <v>0.6037080073644622</v>
      </c>
      <c r="O21" s="13">
        <f t="shared" si="12"/>
        <v>0.5972829306922022</v>
      </c>
      <c r="P21" s="13">
        <f t="shared" si="13"/>
        <v>1.2577982509781205</v>
      </c>
      <c r="Q21" s="13">
        <f t="shared" si="14"/>
        <v>1.0032730914662134</v>
      </c>
      <c r="R21" s="13">
        <f t="shared" si="15"/>
        <v>1.7946633628206394</v>
      </c>
      <c r="S21" s="14">
        <f t="shared" si="16"/>
        <v>0.995216428252977</v>
      </c>
      <c r="T21" s="49">
        <f t="shared" si="17"/>
        <v>2.9546165185804168E-05</v>
      </c>
      <c r="U21" s="50">
        <f t="shared" si="18"/>
        <v>0.038940493135541626</v>
      </c>
    </row>
    <row r="22" spans="1:21" ht="15">
      <c r="A22" s="11">
        <v>650</v>
      </c>
      <c r="B22" s="21">
        <f t="shared" si="7"/>
        <v>2.4362818590704647</v>
      </c>
      <c r="C22" s="12">
        <f t="shared" si="0"/>
        <v>6.0521415270018615</v>
      </c>
      <c r="D22" s="22">
        <f t="shared" si="0"/>
        <v>6.664616015584948</v>
      </c>
      <c r="E22" s="38">
        <f t="shared" si="8"/>
        <v>1.1020743306492011</v>
      </c>
      <c r="F22" s="39">
        <f t="shared" si="9"/>
        <v>0.8946616283274966</v>
      </c>
      <c r="G22" s="40">
        <f t="shared" si="10"/>
        <v>0.8799019220167783</v>
      </c>
      <c r="H22" s="21">
        <f t="shared" si="1"/>
        <v>1.6503690330167922E-05</v>
      </c>
      <c r="I22" s="12">
        <f t="shared" si="2"/>
        <v>3.598647113821004E-05</v>
      </c>
      <c r="J22" s="22">
        <f t="shared" si="3"/>
        <v>3.1214814680572985E-05</v>
      </c>
      <c r="K22" s="11">
        <f t="shared" si="4"/>
        <v>0.014801222147449757</v>
      </c>
      <c r="L22" s="13">
        <f t="shared" si="5"/>
        <v>0.04437705425725063</v>
      </c>
      <c r="M22" s="14">
        <f t="shared" si="6"/>
        <v>0.043991818699698516</v>
      </c>
      <c r="N22" s="11">
        <f t="shared" si="11"/>
        <v>0.6060856150418369</v>
      </c>
      <c r="O22" s="13">
        <f t="shared" si="12"/>
        <v>0.5998446866124373</v>
      </c>
      <c r="P22" s="13">
        <f t="shared" si="13"/>
        <v>1.258241933231485</v>
      </c>
      <c r="Q22" s="13">
        <f t="shared" si="14"/>
        <v>1.0036084369039746</v>
      </c>
      <c r="R22" s="13">
        <f t="shared" si="15"/>
        <v>1.7828432300084418</v>
      </c>
      <c r="S22" s="14">
        <f t="shared" si="16"/>
        <v>0.9948961493890468</v>
      </c>
      <c r="T22" s="49">
        <f t="shared" si="17"/>
        <v>3.1200979658247915E-05</v>
      </c>
      <c r="U22" s="50">
        <f t="shared" si="18"/>
        <v>0.04111908331779544</v>
      </c>
    </row>
    <row r="23" spans="1:21" ht="15">
      <c r="A23" s="11">
        <v>700</v>
      </c>
      <c r="B23" s="21">
        <f t="shared" si="7"/>
        <v>2.623688155922039</v>
      </c>
      <c r="C23" s="12">
        <f t="shared" si="0"/>
        <v>6.517690875232774</v>
      </c>
      <c r="D23" s="22">
        <f t="shared" si="0"/>
        <v>7.1772787860145595</v>
      </c>
      <c r="E23" s="38">
        <f t="shared" si="8"/>
        <v>1.078542153265231</v>
      </c>
      <c r="F23" s="39">
        <f t="shared" si="9"/>
        <v>0.8832357332710158</v>
      </c>
      <c r="G23" s="40">
        <f t="shared" si="10"/>
        <v>0.8691299610584007</v>
      </c>
      <c r="H23" s="21">
        <f t="shared" si="1"/>
        <v>1.750036759813349E-05</v>
      </c>
      <c r="I23" s="12">
        <f t="shared" si="2"/>
        <v>3.7828035079512724E-05</v>
      </c>
      <c r="J23" s="22">
        <f t="shared" si="3"/>
        <v>3.279462336647119E-05</v>
      </c>
      <c r="K23" s="11">
        <f t="shared" si="4"/>
        <v>0.01569508535969785</v>
      </c>
      <c r="L23" s="13">
        <f t="shared" si="5"/>
        <v>0.04664799609612998</v>
      </c>
      <c r="M23" s="14">
        <f t="shared" si="6"/>
        <v>0.04621828257595201</v>
      </c>
      <c r="N23" s="11">
        <f t="shared" si="11"/>
        <v>0.6081276996229619</v>
      </c>
      <c r="O23" s="13">
        <f t="shared" si="12"/>
        <v>0.6020402213981023</v>
      </c>
      <c r="P23" s="13">
        <f t="shared" si="13"/>
        <v>1.258604355098183</v>
      </c>
      <c r="Q23" s="13">
        <f t="shared" si="14"/>
        <v>1.003882361538753</v>
      </c>
      <c r="R23" s="13">
        <f t="shared" si="15"/>
        <v>1.7728648450754185</v>
      </c>
      <c r="S23" s="14">
        <f t="shared" si="16"/>
        <v>0.9946347655105674</v>
      </c>
      <c r="T23" s="49">
        <f t="shared" si="17"/>
        <v>3.2799837425922466E-05</v>
      </c>
      <c r="U23" s="50">
        <f t="shared" si="18"/>
        <v>0.04322404346818266</v>
      </c>
    </row>
    <row r="24" spans="1:21" ht="15">
      <c r="A24" s="11">
        <v>750</v>
      </c>
      <c r="B24" s="21">
        <f t="shared" si="7"/>
        <v>2.811094452773613</v>
      </c>
      <c r="C24" s="12">
        <f t="shared" si="0"/>
        <v>6.983240223463687</v>
      </c>
      <c r="D24" s="22">
        <f t="shared" si="0"/>
        <v>7.689941556444171</v>
      </c>
      <c r="E24" s="38">
        <f t="shared" si="8"/>
        <v>1.058104326506616</v>
      </c>
      <c r="F24" s="39">
        <f t="shared" si="9"/>
        <v>0.8730603530129862</v>
      </c>
      <c r="G24" s="40">
        <f t="shared" si="10"/>
        <v>0.8594888284234858</v>
      </c>
      <c r="H24" s="21">
        <f t="shared" si="1"/>
        <v>1.8464494233327093E-05</v>
      </c>
      <c r="I24" s="12">
        <f t="shared" si="2"/>
        <v>3.961209018913016E-05</v>
      </c>
      <c r="J24" s="22">
        <f t="shared" si="3"/>
        <v>3.432643837884075E-05</v>
      </c>
      <c r="K24" s="11">
        <f t="shared" si="4"/>
        <v>0.016559755758880537</v>
      </c>
      <c r="L24" s="13">
        <f t="shared" si="5"/>
        <v>0.048848020380071376</v>
      </c>
      <c r="M24" s="14">
        <f t="shared" si="6"/>
        <v>0.048377107768259736</v>
      </c>
      <c r="N24" s="11">
        <f t="shared" si="11"/>
        <v>0.6099022202247614</v>
      </c>
      <c r="O24" s="13">
        <f t="shared" si="12"/>
        <v>0.6039415894749584</v>
      </c>
      <c r="P24" s="13">
        <f t="shared" si="13"/>
        <v>1.25889716084873</v>
      </c>
      <c r="Q24" s="13">
        <f t="shared" si="14"/>
        <v>1.0041036676147879</v>
      </c>
      <c r="R24" s="13">
        <f t="shared" si="15"/>
        <v>1.7643344373660765</v>
      </c>
      <c r="S24" s="14">
        <f t="shared" si="16"/>
        <v>0.9944237445192955</v>
      </c>
      <c r="T24" s="49">
        <f t="shared" si="17"/>
        <v>3.434945958288234E-05</v>
      </c>
      <c r="U24" s="50">
        <f t="shared" si="18"/>
        <v>0.04526422402998689</v>
      </c>
    </row>
    <row r="25" spans="1:21" ht="15">
      <c r="A25" s="11">
        <v>800</v>
      </c>
      <c r="B25" s="21">
        <f t="shared" si="7"/>
        <v>2.998500749625187</v>
      </c>
      <c r="C25" s="12">
        <f t="shared" si="0"/>
        <v>7.448789571694599</v>
      </c>
      <c r="D25" s="22">
        <f t="shared" si="0"/>
        <v>8.202604326873782</v>
      </c>
      <c r="E25" s="38">
        <f t="shared" si="8"/>
        <v>1.0401282703862447</v>
      </c>
      <c r="F25" s="39">
        <f t="shared" si="9"/>
        <v>0.8638981533262255</v>
      </c>
      <c r="G25" s="40">
        <f t="shared" si="10"/>
        <v>0.8507634006486524</v>
      </c>
      <c r="H25" s="21">
        <f t="shared" si="1"/>
        <v>1.939962646185269E-05</v>
      </c>
      <c r="I25" s="12">
        <f t="shared" si="2"/>
        <v>4.1345080517120625E-05</v>
      </c>
      <c r="J25" s="22">
        <f t="shared" si="3"/>
        <v>3.5815790736870406E-05</v>
      </c>
      <c r="K25" s="11">
        <f t="shared" si="4"/>
        <v>0.01739842272213216</v>
      </c>
      <c r="L25" s="13">
        <f t="shared" si="5"/>
        <v>0.050985073649817136</v>
      </c>
      <c r="M25" s="14">
        <f t="shared" si="6"/>
        <v>0.05047608928023989</v>
      </c>
      <c r="N25" s="11">
        <f t="shared" si="11"/>
        <v>0.6114588116366093</v>
      </c>
      <c r="O25" s="13">
        <f t="shared" si="12"/>
        <v>0.6056023888455174</v>
      </c>
      <c r="P25" s="13">
        <f t="shared" si="13"/>
        <v>1.259131444617719</v>
      </c>
      <c r="Q25" s="13">
        <f t="shared" si="14"/>
        <v>1.004280741108387</v>
      </c>
      <c r="R25" s="13">
        <f t="shared" si="15"/>
        <v>1.7569661765263023</v>
      </c>
      <c r="S25" s="14">
        <f t="shared" si="16"/>
        <v>0.9942549989980103</v>
      </c>
      <c r="T25" s="49">
        <f t="shared" si="17"/>
        <v>3.585549043689001E-05</v>
      </c>
      <c r="U25" s="50">
        <f t="shared" si="18"/>
        <v>0.0472470560713601</v>
      </c>
    </row>
    <row r="26" spans="1:21" ht="15">
      <c r="A26" s="11">
        <v>850</v>
      </c>
      <c r="B26" s="21">
        <f t="shared" si="7"/>
        <v>3.1859070464767614</v>
      </c>
      <c r="C26" s="12">
        <f t="shared" si="0"/>
        <v>7.914338919925512</v>
      </c>
      <c r="D26" s="22">
        <f t="shared" si="0"/>
        <v>8.715267097303395</v>
      </c>
      <c r="E26" s="38">
        <f t="shared" si="8"/>
        <v>1.0241482749679147</v>
      </c>
      <c r="F26" s="39">
        <f t="shared" si="9"/>
        <v>0.8555675657773503</v>
      </c>
      <c r="G26" s="40">
        <f t="shared" si="10"/>
        <v>0.8427907949741043</v>
      </c>
      <c r="H26" s="21">
        <f t="shared" si="1"/>
        <v>2.0308689503089823E-05</v>
      </c>
      <c r="I26" s="12">
        <f t="shared" si="2"/>
        <v>4.303249676372961E-05</v>
      </c>
      <c r="J26" s="22">
        <f t="shared" si="3"/>
        <v>3.726730847739056E-05</v>
      </c>
      <c r="K26" s="11">
        <f t="shared" si="4"/>
        <v>0.018213709712508585</v>
      </c>
      <c r="L26" s="13">
        <f t="shared" si="5"/>
        <v>0.05306592681385033</v>
      </c>
      <c r="M26" s="14">
        <f t="shared" si="6"/>
        <v>0.05252174951989844</v>
      </c>
      <c r="N26" s="11">
        <f t="shared" si="11"/>
        <v>0.6128340381999434</v>
      </c>
      <c r="O26" s="13">
        <f t="shared" si="12"/>
        <v>0.6070628436726949</v>
      </c>
      <c r="P26" s="13">
        <f t="shared" si="13"/>
        <v>1.259317344003944</v>
      </c>
      <c r="Q26" s="13">
        <f t="shared" si="14"/>
        <v>1.0044212446952139</v>
      </c>
      <c r="R26" s="13">
        <f t="shared" si="15"/>
        <v>1.7505496201203667</v>
      </c>
      <c r="S26" s="14">
        <f t="shared" si="16"/>
        <v>0.9941211657605072</v>
      </c>
      <c r="T26" s="49">
        <f t="shared" si="17"/>
        <v>3.7322661496193006E-05</v>
      </c>
      <c r="U26" s="50">
        <f t="shared" si="18"/>
        <v>0.049178768283040124</v>
      </c>
    </row>
    <row r="27" spans="1:21" ht="15">
      <c r="A27" s="11">
        <v>900</v>
      </c>
      <c r="B27" s="21">
        <f t="shared" si="7"/>
        <v>3.3733133433283355</v>
      </c>
      <c r="C27" s="12">
        <f t="shared" si="0"/>
        <v>8.379888268156424</v>
      </c>
      <c r="D27" s="22">
        <f t="shared" si="0"/>
        <v>9.227929867733005</v>
      </c>
      <c r="E27" s="38">
        <f t="shared" si="8"/>
        <v>1.009815192045891</v>
      </c>
      <c r="F27" s="39">
        <f t="shared" si="9"/>
        <v>0.8479282581798204</v>
      </c>
      <c r="G27" s="40">
        <f t="shared" si="10"/>
        <v>0.8354461918504578</v>
      </c>
      <c r="H27" s="21">
        <f t="shared" si="1"/>
        <v>2.1194082930913185E-05</v>
      </c>
      <c r="I27" s="12">
        <f t="shared" si="2"/>
        <v>4.4679009857306354E-05</v>
      </c>
      <c r="J27" s="22">
        <f t="shared" si="3"/>
        <v>3.8684868054208556E-05</v>
      </c>
      <c r="K27" s="11">
        <f t="shared" si="4"/>
        <v>0.019007768771478598</v>
      </c>
      <c r="L27" s="13">
        <f t="shared" si="5"/>
        <v>0.055096339871254736</v>
      </c>
      <c r="M27" s="14">
        <f t="shared" si="6"/>
        <v>0.05451955167049746</v>
      </c>
      <c r="N27" s="11">
        <f t="shared" si="11"/>
        <v>0.6140553085436049</v>
      </c>
      <c r="O27" s="13">
        <f t="shared" si="12"/>
        <v>0.608353618792834</v>
      </c>
      <c r="P27" s="13">
        <f t="shared" si="13"/>
        <v>1.2594637971959008</v>
      </c>
      <c r="Q27" s="13">
        <f t="shared" si="14"/>
        <v>1.0045319342894954</v>
      </c>
      <c r="R27" s="13">
        <f t="shared" si="15"/>
        <v>1.7449268745039554</v>
      </c>
      <c r="S27" s="14">
        <f t="shared" si="16"/>
        <v>0.994015769906599</v>
      </c>
      <c r="T27" s="49">
        <f t="shared" si="17"/>
        <v>3.8754941435636996E-05</v>
      </c>
      <c r="U27" s="50">
        <f t="shared" si="18"/>
        <v>0.05106458486692768</v>
      </c>
    </row>
    <row r="28" spans="1:21" ht="15">
      <c r="A28" s="11">
        <v>950</v>
      </c>
      <c r="B28" s="21">
        <f t="shared" si="7"/>
        <v>3.5607196401799097</v>
      </c>
      <c r="C28" s="12">
        <f t="shared" si="0"/>
        <v>8.845437616387336</v>
      </c>
      <c r="D28" s="22">
        <f t="shared" si="0"/>
        <v>9.740592638162617</v>
      </c>
      <c r="E28" s="38">
        <f t="shared" si="8"/>
        <v>0.9968622468594027</v>
      </c>
      <c r="F28" s="39">
        <f t="shared" si="9"/>
        <v>0.8408706902609184</v>
      </c>
      <c r="G28" s="40">
        <f t="shared" si="10"/>
        <v>0.8286327647770556</v>
      </c>
      <c r="H28" s="21">
        <f t="shared" si="1"/>
        <v>2.2057786492546334E-05</v>
      </c>
      <c r="I28" s="12">
        <f t="shared" si="2"/>
        <v>4.6288593211297265E-05</v>
      </c>
      <c r="J28" s="22">
        <f t="shared" si="3"/>
        <v>4.0071726078167E-05</v>
      </c>
      <c r="K28" s="11">
        <f t="shared" si="4"/>
        <v>0.019782375421841365</v>
      </c>
      <c r="L28" s="13">
        <f t="shared" si="5"/>
        <v>0.057081212674072575</v>
      </c>
      <c r="M28" s="14">
        <f t="shared" si="6"/>
        <v>0.05647408535511271</v>
      </c>
      <c r="N28" s="11">
        <f t="shared" si="11"/>
        <v>0.6151436692251652</v>
      </c>
      <c r="O28" s="13">
        <f t="shared" si="12"/>
        <v>0.6094985771523002</v>
      </c>
      <c r="P28" s="13">
        <f t="shared" si="13"/>
        <v>1.2595784643318573</v>
      </c>
      <c r="Q28" s="13">
        <f t="shared" si="14"/>
        <v>1.004618599688317</v>
      </c>
      <c r="R28" s="13">
        <f t="shared" si="15"/>
        <v>1.7399768195641088</v>
      </c>
      <c r="S28" s="14">
        <f t="shared" si="16"/>
        <v>0.993933273143336</v>
      </c>
      <c r="T28" s="49">
        <f t="shared" si="17"/>
        <v>4.01556682360789E-05</v>
      </c>
      <c r="U28" s="50">
        <f t="shared" si="18"/>
        <v>0.05290889963918566</v>
      </c>
    </row>
    <row r="29" spans="1:21" ht="15.75" thickBot="1">
      <c r="A29" s="15">
        <v>1000</v>
      </c>
      <c r="B29" s="23">
        <f t="shared" si="7"/>
        <v>3.748125937031484</v>
      </c>
      <c r="C29" s="16">
        <f t="shared" si="0"/>
        <v>9.31098696461825</v>
      </c>
      <c r="D29" s="24">
        <f t="shared" si="0"/>
        <v>10.253255408592228</v>
      </c>
      <c r="E29" s="41">
        <f t="shared" si="8"/>
        <v>0.9850816604936965</v>
      </c>
      <c r="F29" s="42">
        <f t="shared" si="9"/>
        <v>0.8343085025955038</v>
      </c>
      <c r="G29" s="43">
        <f t="shared" si="10"/>
        <v>0.8222744581141411</v>
      </c>
      <c r="H29" s="23">
        <f t="shared" si="1"/>
        <v>2.2901453190493948E-05</v>
      </c>
      <c r="I29" s="16">
        <f t="shared" si="2"/>
        <v>4.78646320386827E-05</v>
      </c>
      <c r="J29" s="24">
        <f t="shared" si="3"/>
        <v>4.143063109194079E-05</v>
      </c>
      <c r="K29" s="15">
        <f t="shared" si="4"/>
        <v>0.02053901214762274</v>
      </c>
      <c r="L29" s="17">
        <f t="shared" si="5"/>
        <v>0.05902471972942693</v>
      </c>
      <c r="M29" s="18">
        <f t="shared" si="6"/>
        <v>0.05838922416364945</v>
      </c>
      <c r="N29" s="15">
        <f t="shared" si="11"/>
        <v>0.6161157433802958</v>
      </c>
      <c r="O29" s="17">
        <f t="shared" si="12"/>
        <v>0.6105167264854244</v>
      </c>
      <c r="P29" s="17">
        <f t="shared" si="13"/>
        <v>1.2596677659838091</v>
      </c>
      <c r="Q29" s="17">
        <f t="shared" si="14"/>
        <v>1.0046860937161648</v>
      </c>
      <c r="R29" s="17">
        <f t="shared" si="15"/>
        <v>1.7356043096036087</v>
      </c>
      <c r="S29" s="18">
        <f t="shared" si="16"/>
        <v>0.9938690401074105</v>
      </c>
      <c r="T29" s="51">
        <f t="shared" si="17"/>
        <v>4.152766214698787E-05</v>
      </c>
      <c r="U29" s="52">
        <f t="shared" si="18"/>
        <v>0.05471542475195369</v>
      </c>
    </row>
    <row r="30" spans="1:5" ht="15">
      <c r="A30" t="s">
        <v>3</v>
      </c>
      <c r="B30" s="1"/>
      <c r="C30" s="1"/>
      <c r="D30" s="1"/>
      <c r="E30" s="1"/>
    </row>
    <row r="31" spans="2:19" ht="15">
      <c r="B31" s="1"/>
      <c r="C31" s="1"/>
      <c r="D31" s="1"/>
      <c r="E31" s="1"/>
      <c r="O31" s="4"/>
      <c r="Q31" s="3"/>
      <c r="S31" s="4"/>
    </row>
    <row r="32" spans="2:5" ht="15">
      <c r="B32" s="1"/>
      <c r="C32" s="2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  <row r="57" spans="2:5" ht="15">
      <c r="B57" s="1"/>
      <c r="C57" s="1"/>
      <c r="D57" s="1"/>
      <c r="E57" s="1"/>
    </row>
    <row r="58" spans="2:5" ht="15">
      <c r="B58" s="1"/>
      <c r="C58" s="1"/>
      <c r="D58" s="1"/>
      <c r="E58" s="1"/>
    </row>
    <row r="59" spans="2:5" ht="15">
      <c r="B59" s="1"/>
      <c r="C59" s="1"/>
      <c r="D59" s="1"/>
      <c r="E59" s="1"/>
    </row>
    <row r="60" spans="2:5" ht="15">
      <c r="B60" s="1"/>
      <c r="C60" s="1"/>
      <c r="D60" s="1"/>
      <c r="E60" s="1"/>
    </row>
    <row r="61" spans="2:5" ht="15">
      <c r="B61" s="1"/>
      <c r="C61" s="1"/>
      <c r="D61" s="1"/>
      <c r="E61" s="1"/>
    </row>
    <row r="62" spans="2:5" ht="15">
      <c r="B62" s="1"/>
      <c r="C62" s="1"/>
      <c r="D62" s="1"/>
      <c r="E62" s="1"/>
    </row>
    <row r="63" spans="2:5" ht="15">
      <c r="B63" s="1"/>
      <c r="C63" s="1"/>
      <c r="D63" s="1"/>
      <c r="E63" s="1"/>
    </row>
    <row r="64" spans="2:5" ht="15">
      <c r="B64" s="1"/>
      <c r="C64" s="1"/>
      <c r="D64" s="1"/>
      <c r="E64" s="1"/>
    </row>
    <row r="65" spans="2:5" ht="15">
      <c r="B65" s="1"/>
      <c r="C65" s="1"/>
      <c r="D65" s="1"/>
      <c r="E65" s="1"/>
    </row>
    <row r="66" spans="2:5" ht="15">
      <c r="B66" s="1"/>
      <c r="C66" s="1"/>
      <c r="D66" s="1"/>
      <c r="E66" s="1"/>
    </row>
    <row r="67" spans="2:5" ht="15">
      <c r="B67" s="1"/>
      <c r="C67" s="1"/>
      <c r="D67" s="1"/>
      <c r="E67" s="1"/>
    </row>
    <row r="68" spans="2:5" ht="15">
      <c r="B68" s="1"/>
      <c r="C68" s="1"/>
      <c r="D68" s="1"/>
      <c r="E68" s="1"/>
    </row>
    <row r="69" spans="2:5" ht="15">
      <c r="B69" s="1"/>
      <c r="C69" s="1"/>
      <c r="D69" s="1"/>
      <c r="E69" s="1"/>
    </row>
    <row r="70" spans="2:5" ht="15">
      <c r="B70" s="1"/>
      <c r="C70" s="1"/>
      <c r="D70" s="1"/>
      <c r="E70" s="1"/>
    </row>
    <row r="71" spans="2:5" ht="15">
      <c r="B71" s="1"/>
      <c r="C71" s="1"/>
      <c r="D71" s="1"/>
      <c r="E71" s="1"/>
    </row>
    <row r="72" spans="2:5" ht="15">
      <c r="B72" s="1"/>
      <c r="C72" s="1"/>
      <c r="D72" s="1"/>
      <c r="E72" s="1"/>
    </row>
    <row r="73" spans="2:5" ht="15">
      <c r="B73" s="1"/>
      <c r="C73" s="1"/>
      <c r="D73" s="1"/>
      <c r="E73" s="1"/>
    </row>
    <row r="74" spans="2:5" ht="15">
      <c r="B74" s="1"/>
      <c r="C74" s="1"/>
      <c r="D74" s="1"/>
      <c r="E74" s="1"/>
    </row>
    <row r="75" spans="2:5" ht="15">
      <c r="B75" s="1"/>
      <c r="C75" s="1"/>
      <c r="D75" s="1"/>
      <c r="E75" s="1"/>
    </row>
    <row r="76" spans="2:5" ht="15">
      <c r="B76" s="1"/>
      <c r="C76" s="1"/>
      <c r="D76" s="1"/>
      <c r="E76" s="1"/>
    </row>
    <row r="77" spans="2:5" ht="15">
      <c r="B77" s="1"/>
      <c r="C77" s="1"/>
      <c r="D77" s="1"/>
      <c r="E77" s="1"/>
    </row>
    <row r="78" spans="2:5" ht="15">
      <c r="B78" s="1"/>
      <c r="C78" s="1"/>
      <c r="D78" s="1"/>
      <c r="E78" s="1"/>
    </row>
    <row r="79" spans="2:5" ht="15">
      <c r="B79" s="1"/>
      <c r="C79" s="1"/>
      <c r="D79" s="1"/>
      <c r="E79" s="1"/>
    </row>
    <row r="80" spans="2:5" ht="15">
      <c r="B80" s="1"/>
      <c r="C80" s="1"/>
      <c r="D80" s="1"/>
      <c r="E80" s="1"/>
    </row>
    <row r="81" spans="2:5" ht="15">
      <c r="B81" s="1"/>
      <c r="C81" s="1"/>
      <c r="D81" s="1"/>
      <c r="E81" s="1"/>
    </row>
    <row r="82" spans="2:5" ht="15">
      <c r="B82" s="1"/>
      <c r="C82" s="1"/>
      <c r="D82" s="1"/>
      <c r="E82" s="1"/>
    </row>
    <row r="83" spans="2:5" ht="15">
      <c r="B83" s="1"/>
      <c r="C83" s="1"/>
      <c r="D83" s="1"/>
      <c r="E83" s="1"/>
    </row>
    <row r="84" spans="2:5" ht="15">
      <c r="B84" s="1"/>
      <c r="C84" s="1"/>
      <c r="D84" s="1"/>
      <c r="E84" s="1"/>
    </row>
    <row r="85" spans="2:5" ht="15">
      <c r="B85" s="1"/>
      <c r="C85" s="1"/>
      <c r="D85" s="1"/>
      <c r="E85" s="1"/>
    </row>
    <row r="86" spans="2:5" ht="15">
      <c r="B86" s="1"/>
      <c r="C86" s="1"/>
      <c r="D86" s="1"/>
      <c r="E86" s="1"/>
    </row>
    <row r="87" spans="2:5" ht="15">
      <c r="B87" s="1"/>
      <c r="C87" s="1"/>
      <c r="D87" s="1"/>
      <c r="E87" s="1"/>
    </row>
    <row r="88" spans="2:5" ht="15">
      <c r="B88" s="1"/>
      <c r="C88" s="1"/>
      <c r="D88" s="1"/>
      <c r="E88" s="1"/>
    </row>
    <row r="89" spans="2:5" ht="15">
      <c r="B89" s="1"/>
      <c r="C89" s="1"/>
      <c r="D89" s="1"/>
      <c r="E89" s="1"/>
    </row>
    <row r="90" spans="2:5" ht="15">
      <c r="B90" s="1"/>
      <c r="C90" s="1"/>
      <c r="D90" s="1"/>
      <c r="E90" s="1"/>
    </row>
    <row r="91" spans="2:5" ht="15">
      <c r="B91" s="1"/>
      <c r="C91" s="1"/>
      <c r="D91" s="1"/>
      <c r="E91" s="1"/>
    </row>
    <row r="92" spans="2:5" ht="15">
      <c r="B92" s="1"/>
      <c r="C92" s="1"/>
      <c r="D92" s="1"/>
      <c r="E92" s="1"/>
    </row>
    <row r="93" spans="2:5" ht="15">
      <c r="B93" s="1"/>
      <c r="C93" s="1"/>
      <c r="D93" s="1"/>
      <c r="E93" s="1"/>
    </row>
    <row r="94" spans="2:5" ht="15">
      <c r="B94" s="1"/>
      <c r="C94" s="1"/>
      <c r="D94" s="1"/>
      <c r="E94" s="1"/>
    </row>
    <row r="95" spans="2:5" ht="15">
      <c r="B95" s="1"/>
      <c r="C95" s="1"/>
      <c r="D95" s="1"/>
      <c r="E95" s="1"/>
    </row>
    <row r="96" spans="2:5" ht="15">
      <c r="B96" s="1"/>
      <c r="C96" s="1"/>
      <c r="D96" s="1"/>
      <c r="E96" s="1"/>
    </row>
    <row r="97" spans="2:5" ht="15">
      <c r="B97" s="1"/>
      <c r="C97" s="1"/>
      <c r="D97" s="1"/>
      <c r="E97" s="1"/>
    </row>
    <row r="98" spans="2:5" ht="15">
      <c r="B98" s="1"/>
      <c r="C98" s="1"/>
      <c r="D98" s="1"/>
      <c r="E98" s="1"/>
    </row>
    <row r="99" spans="2:5" ht="15">
      <c r="B99" s="1"/>
      <c r="C99" s="1"/>
      <c r="D99" s="1"/>
      <c r="E99" s="1"/>
    </row>
    <row r="100" spans="2:5" ht="15">
      <c r="B100" s="1"/>
      <c r="C100" s="1"/>
      <c r="D100" s="1"/>
      <c r="E100" s="1"/>
    </row>
    <row r="101" spans="2:5" ht="15">
      <c r="B101" s="1"/>
      <c r="C101" s="1"/>
      <c r="D101" s="1"/>
      <c r="E101" s="1"/>
    </row>
    <row r="102" spans="2:5" ht="15">
      <c r="B102" s="1"/>
      <c r="C102" s="1"/>
      <c r="D102" s="1"/>
      <c r="E102" s="1"/>
    </row>
    <row r="103" spans="2:5" ht="15">
      <c r="B103" s="1"/>
      <c r="C103" s="1"/>
      <c r="D103" s="1"/>
      <c r="E103" s="1"/>
    </row>
    <row r="104" spans="2:5" ht="15">
      <c r="B104" s="1"/>
      <c r="C104" s="1"/>
      <c r="D104" s="1"/>
      <c r="E104" s="1"/>
    </row>
    <row r="105" spans="2:5" ht="15">
      <c r="B105" s="1"/>
      <c r="C105" s="1"/>
      <c r="D105" s="1"/>
      <c r="E105" s="1"/>
    </row>
    <row r="106" spans="2:5" ht="15">
      <c r="B106" s="1"/>
      <c r="C106" s="1"/>
      <c r="D106" s="1"/>
      <c r="E106" s="1"/>
    </row>
    <row r="107" spans="2:5" ht="15">
      <c r="B107" s="1"/>
      <c r="C107" s="1"/>
      <c r="D107" s="1"/>
      <c r="E107" s="1"/>
    </row>
    <row r="108" spans="2:5" ht="15">
      <c r="B108" s="1"/>
      <c r="C108" s="1"/>
      <c r="D108" s="1"/>
      <c r="E108" s="1"/>
    </row>
    <row r="109" spans="2:5" ht="15">
      <c r="B109" s="1"/>
      <c r="C109" s="1"/>
      <c r="D109" s="1"/>
      <c r="E109" s="1"/>
    </row>
    <row r="110" spans="2:5" ht="15">
      <c r="B110" s="1"/>
      <c r="C110" s="1"/>
      <c r="D110" s="1"/>
      <c r="E110" s="1"/>
    </row>
    <row r="111" spans="2:5" ht="15">
      <c r="B111" s="1"/>
      <c r="C111" s="1"/>
      <c r="D111" s="1"/>
      <c r="E111" s="1"/>
    </row>
    <row r="112" spans="2:5" ht="15">
      <c r="B112" s="1"/>
      <c r="C112" s="1"/>
      <c r="D112" s="1"/>
      <c r="E112" s="1"/>
    </row>
    <row r="113" spans="2:5" ht="15">
      <c r="B113" s="1"/>
      <c r="C113" s="1"/>
      <c r="D113" s="1"/>
      <c r="E113" s="1"/>
    </row>
    <row r="114" spans="2:5" ht="15">
      <c r="B114" s="1"/>
      <c r="C114" s="1"/>
      <c r="D114" s="1"/>
      <c r="E114" s="1"/>
    </row>
    <row r="115" spans="2:5" ht="15">
      <c r="B115" s="1"/>
      <c r="C115" s="1"/>
      <c r="D115" s="1"/>
      <c r="E115" s="1"/>
    </row>
    <row r="116" spans="2:5" ht="15">
      <c r="B116" s="1"/>
      <c r="C116" s="1"/>
      <c r="D116" s="1"/>
      <c r="E116" s="1"/>
    </row>
    <row r="117" spans="2:5" ht="15">
      <c r="B117" s="1"/>
      <c r="C117" s="1"/>
      <c r="D117" s="1"/>
      <c r="E117" s="1"/>
    </row>
    <row r="118" spans="2:5" ht="15">
      <c r="B118" s="1"/>
      <c r="C118" s="1"/>
      <c r="D118" s="1"/>
      <c r="E118" s="1"/>
    </row>
    <row r="119" spans="2:5" ht="15">
      <c r="B119" s="1"/>
      <c r="C119" s="1"/>
      <c r="D119" s="1"/>
      <c r="E119" s="1"/>
    </row>
    <row r="120" spans="2:5" ht="15">
      <c r="B120" s="1"/>
      <c r="C120" s="1"/>
      <c r="D120" s="1"/>
      <c r="E120" s="1"/>
    </row>
    <row r="121" spans="2:5" ht="15">
      <c r="B121" s="1"/>
      <c r="C121" s="1"/>
      <c r="D121" s="1"/>
      <c r="E121" s="1"/>
    </row>
    <row r="122" spans="2:5" ht="15">
      <c r="B122" s="1"/>
      <c r="C122" s="1"/>
      <c r="D122" s="1"/>
      <c r="E122" s="1"/>
    </row>
    <row r="123" spans="2:5" ht="15">
      <c r="B123" s="1"/>
      <c r="C123" s="1"/>
      <c r="D123" s="1"/>
      <c r="E123" s="1"/>
    </row>
    <row r="124" spans="2:5" ht="15">
      <c r="B124" s="1"/>
      <c r="C124" s="1"/>
      <c r="D124" s="1"/>
      <c r="E124" s="1"/>
    </row>
    <row r="125" spans="2:5" ht="15">
      <c r="B125" s="1"/>
      <c r="C125" s="1"/>
      <c r="D125" s="1"/>
      <c r="E125" s="1"/>
    </row>
    <row r="126" spans="2:5" ht="15">
      <c r="B126" s="1"/>
      <c r="C126" s="1"/>
      <c r="D126" s="1"/>
      <c r="E126" s="1"/>
    </row>
    <row r="127" spans="2:5" ht="15">
      <c r="B127" s="1"/>
      <c r="C127" s="1"/>
      <c r="D127" s="1"/>
      <c r="E127" s="1"/>
    </row>
    <row r="128" spans="2:5" ht="15">
      <c r="B128" s="1"/>
      <c r="C128" s="1"/>
      <c r="D128" s="1"/>
      <c r="E128" s="1"/>
    </row>
    <row r="129" spans="2:5" ht="15">
      <c r="B129" s="1"/>
      <c r="C129" s="1"/>
      <c r="D129" s="1"/>
      <c r="E129" s="1"/>
    </row>
    <row r="130" spans="2:5" ht="15">
      <c r="B130" s="1"/>
      <c r="C130" s="1"/>
      <c r="D130" s="1"/>
      <c r="E130" s="1"/>
    </row>
    <row r="131" spans="2:5" ht="15">
      <c r="B131" s="1"/>
      <c r="C131" s="1"/>
      <c r="D131" s="1"/>
      <c r="E131" s="1"/>
    </row>
    <row r="132" spans="2:5" ht="15">
      <c r="B132" s="1"/>
      <c r="C132" s="1"/>
      <c r="D132" s="1"/>
      <c r="E132" s="1"/>
    </row>
    <row r="133" spans="2:5" ht="15">
      <c r="B133" s="1"/>
      <c r="C133" s="1"/>
      <c r="D133" s="1"/>
      <c r="E133" s="1"/>
    </row>
    <row r="134" spans="2:5" ht="15">
      <c r="B134" s="1"/>
      <c r="C134" s="1"/>
      <c r="D134" s="1"/>
      <c r="E134" s="1"/>
    </row>
    <row r="135" spans="2:5" ht="15">
      <c r="B135" s="1"/>
      <c r="C135" s="1"/>
      <c r="D135" s="1"/>
      <c r="E135" s="1"/>
    </row>
    <row r="136" spans="2:5" ht="15">
      <c r="B136" s="1"/>
      <c r="C136" s="1"/>
      <c r="D136" s="1"/>
      <c r="E136" s="1"/>
    </row>
    <row r="137" spans="2:5" ht="15">
      <c r="B137" s="1"/>
      <c r="C137" s="1"/>
      <c r="D137" s="1"/>
      <c r="E137" s="1"/>
    </row>
    <row r="138" spans="2:5" ht="15">
      <c r="B138" s="1"/>
      <c r="C138" s="1"/>
      <c r="D138" s="1"/>
      <c r="E138" s="1"/>
    </row>
    <row r="139" spans="2:5" ht="15">
      <c r="B139" s="1"/>
      <c r="C139" s="1"/>
      <c r="D139" s="1"/>
      <c r="E139" s="1"/>
    </row>
    <row r="140" spans="2:5" ht="15">
      <c r="B140" s="1"/>
      <c r="C140" s="1"/>
      <c r="D140" s="1"/>
      <c r="E140" s="1"/>
    </row>
    <row r="141" spans="2:5" ht="15">
      <c r="B141" s="1"/>
      <c r="C141" s="1"/>
      <c r="D141" s="1"/>
      <c r="E141" s="1"/>
    </row>
    <row r="142" spans="2:5" ht="15">
      <c r="B142" s="1"/>
      <c r="C142" s="1"/>
      <c r="D142" s="1"/>
      <c r="E142" s="1"/>
    </row>
    <row r="143" spans="2:5" ht="15">
      <c r="B143" s="1"/>
      <c r="C143" s="1"/>
      <c r="D143" s="1"/>
      <c r="E143" s="1"/>
    </row>
    <row r="144" spans="2:5" ht="15">
      <c r="B144" s="1"/>
      <c r="C144" s="1"/>
      <c r="D144" s="1"/>
      <c r="E144" s="1"/>
    </row>
    <row r="145" spans="2:5" ht="15">
      <c r="B145" s="1"/>
      <c r="C145" s="1"/>
      <c r="D145" s="1"/>
      <c r="E145" s="1"/>
    </row>
    <row r="146" spans="2:5" ht="15">
      <c r="B146" s="1"/>
      <c r="C146" s="1"/>
      <c r="D146" s="1"/>
      <c r="E146" s="1"/>
    </row>
    <row r="147" spans="2:5" ht="15">
      <c r="B147" s="1"/>
      <c r="C147" s="1"/>
      <c r="D147" s="1"/>
      <c r="E147" s="1"/>
    </row>
    <row r="148" spans="2:5" ht="15">
      <c r="B148" s="1"/>
      <c r="C148" s="1"/>
      <c r="D148" s="1"/>
      <c r="E148" s="1"/>
    </row>
    <row r="149" spans="2:5" ht="15">
      <c r="B149" s="1"/>
      <c r="C149" s="1"/>
      <c r="D149" s="1"/>
      <c r="E149" s="1"/>
    </row>
    <row r="150" spans="2:5" ht="15">
      <c r="B150" s="1"/>
      <c r="C150" s="1"/>
      <c r="D150" s="1"/>
      <c r="E150" s="1"/>
    </row>
    <row r="151" spans="2:5" ht="15">
      <c r="B151" s="1"/>
      <c r="C151" s="1"/>
      <c r="D151" s="1"/>
      <c r="E151" s="1"/>
    </row>
    <row r="152" spans="2:5" ht="15">
      <c r="B152" s="1"/>
      <c r="C152" s="1"/>
      <c r="D152" s="1"/>
      <c r="E152" s="1"/>
    </row>
    <row r="153" spans="2:5" ht="15">
      <c r="B153" s="1"/>
      <c r="C153" s="1"/>
      <c r="D153" s="1"/>
      <c r="E153" s="1"/>
    </row>
    <row r="154" spans="2:5" ht="15">
      <c r="B154" s="1"/>
      <c r="C154" s="1"/>
      <c r="D154" s="1"/>
      <c r="E154" s="1"/>
    </row>
    <row r="155" spans="2:5" ht="15">
      <c r="B155" s="1"/>
      <c r="C155" s="1"/>
      <c r="D155" s="1"/>
      <c r="E155" s="1"/>
    </row>
    <row r="156" spans="2:5" ht="15">
      <c r="B156" s="1"/>
      <c r="C156" s="1"/>
      <c r="D156" s="1"/>
      <c r="E156" s="1"/>
    </row>
    <row r="157" spans="2:5" ht="15">
      <c r="B157" s="1"/>
      <c r="C157" s="1"/>
      <c r="D157" s="1"/>
      <c r="E157" s="1"/>
    </row>
    <row r="158" spans="2:5" ht="15">
      <c r="B158" s="1"/>
      <c r="C158" s="1"/>
      <c r="D158" s="1"/>
      <c r="E158" s="1"/>
    </row>
    <row r="159" spans="2:5" ht="15">
      <c r="B159" s="1"/>
      <c r="C159" s="1"/>
      <c r="D159" s="1"/>
      <c r="E159" s="1"/>
    </row>
    <row r="160" spans="2:5" ht="15">
      <c r="B160" s="1"/>
      <c r="C160" s="1"/>
      <c r="D160" s="1"/>
      <c r="E160" s="1"/>
    </row>
    <row r="161" spans="2:5" ht="15">
      <c r="B161" s="1"/>
      <c r="C161" s="1"/>
      <c r="D161" s="1"/>
      <c r="E161" s="1"/>
    </row>
    <row r="162" spans="2:5" ht="15">
      <c r="B162" s="1"/>
      <c r="C162" s="1"/>
      <c r="D162" s="1"/>
      <c r="E162" s="1"/>
    </row>
    <row r="163" spans="2:5" ht="15">
      <c r="B163" s="1"/>
      <c r="C163" s="1"/>
      <c r="D163" s="1"/>
      <c r="E163" s="1"/>
    </row>
    <row r="164" spans="2:5" ht="15">
      <c r="B164" s="1"/>
      <c r="C164" s="1"/>
      <c r="D164" s="1"/>
      <c r="E164" s="1"/>
    </row>
    <row r="165" spans="2:5" ht="15">
      <c r="B165" s="1"/>
      <c r="C165" s="1"/>
      <c r="D165" s="1"/>
      <c r="E165" s="1"/>
    </row>
    <row r="166" spans="2:5" ht="15">
      <c r="B166" s="1"/>
      <c r="C166" s="1"/>
      <c r="D166" s="1"/>
      <c r="E166" s="1"/>
    </row>
    <row r="167" spans="2:5" ht="15">
      <c r="B167" s="1"/>
      <c r="C167" s="1"/>
      <c r="D167" s="1"/>
      <c r="E167" s="1"/>
    </row>
    <row r="168" spans="2:5" ht="15">
      <c r="B168" s="1"/>
      <c r="C168" s="1"/>
      <c r="D168" s="1"/>
      <c r="E168" s="1"/>
    </row>
    <row r="169" spans="2:5" ht="15">
      <c r="B169" s="1"/>
      <c r="C169" s="1"/>
      <c r="D169" s="1"/>
      <c r="E169" s="1"/>
    </row>
    <row r="170" spans="2:5" ht="15">
      <c r="B170" s="1"/>
      <c r="C170" s="1"/>
      <c r="D170" s="1"/>
      <c r="E170" s="1"/>
    </row>
    <row r="171" spans="2:5" ht="15">
      <c r="B171" s="1"/>
      <c r="C171" s="1"/>
      <c r="D171" s="1"/>
      <c r="E171" s="1"/>
    </row>
    <row r="172" spans="2:5" ht="15">
      <c r="B172" s="1"/>
      <c r="C172" s="1"/>
      <c r="D172" s="1"/>
      <c r="E172" s="1"/>
    </row>
    <row r="173" spans="2:5" ht="15">
      <c r="B173" s="1"/>
      <c r="C173" s="1"/>
      <c r="D173" s="1"/>
      <c r="E173" s="1"/>
    </row>
    <row r="174" spans="2:5" ht="15">
      <c r="B174" s="1"/>
      <c r="C174" s="1"/>
      <c r="D174" s="1"/>
      <c r="E174" s="1"/>
    </row>
    <row r="175" spans="2:5" ht="15">
      <c r="B175" s="1"/>
      <c r="C175" s="1"/>
      <c r="D175" s="1"/>
      <c r="E175" s="1"/>
    </row>
    <row r="176" spans="2:5" ht="15">
      <c r="B176" s="1"/>
      <c r="C176" s="1"/>
      <c r="D176" s="1"/>
      <c r="E176" s="1"/>
    </row>
    <row r="177" spans="2:5" ht="15">
      <c r="B177" s="1"/>
      <c r="C177" s="1"/>
      <c r="D177" s="1"/>
      <c r="E177" s="1"/>
    </row>
    <row r="178" spans="2:5" ht="15">
      <c r="B178" s="1"/>
      <c r="C178" s="1"/>
      <c r="D178" s="1"/>
      <c r="E178" s="1"/>
    </row>
    <row r="179" spans="2:5" ht="15">
      <c r="B179" s="1"/>
      <c r="C179" s="1"/>
      <c r="D179" s="1"/>
      <c r="E179" s="1"/>
    </row>
    <row r="180" spans="2:5" ht="15">
      <c r="B180" s="1"/>
      <c r="C180" s="1"/>
      <c r="D180" s="1"/>
      <c r="E180" s="1"/>
    </row>
    <row r="181" spans="2:5" ht="15">
      <c r="B181" s="1"/>
      <c r="C181" s="1"/>
      <c r="D181" s="1"/>
      <c r="E181" s="1"/>
    </row>
    <row r="182" spans="2:5" ht="15">
      <c r="B182" s="1"/>
      <c r="C182" s="1"/>
      <c r="D182" s="1"/>
      <c r="E18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9.28125" style="0" bestFit="1" customWidth="1"/>
    <col min="2" max="3" width="9.421875" style="0" bestFit="1" customWidth="1"/>
    <col min="4" max="4" width="10.421875" style="0" customWidth="1"/>
    <col min="5" max="5" width="13.140625" style="0" customWidth="1"/>
    <col min="6" max="6" width="12.57421875" style="0" customWidth="1"/>
    <col min="7" max="7" width="13.421875" style="0" customWidth="1"/>
    <col min="8" max="8" width="10.140625" style="0" customWidth="1"/>
    <col min="9" max="9" width="10.7109375" style="0" customWidth="1"/>
    <col min="10" max="11" width="9.28125" style="0" bestFit="1" customWidth="1"/>
  </cols>
  <sheetData>
    <row r="1" spans="1:3" ht="15">
      <c r="A1" t="s">
        <v>1</v>
      </c>
      <c r="B1" s="1">
        <v>1.38E-23</v>
      </c>
      <c r="C1" t="s">
        <v>2</v>
      </c>
    </row>
    <row r="2" spans="1:3" ht="15">
      <c r="A2" t="s">
        <v>47</v>
      </c>
      <c r="B2">
        <v>101325</v>
      </c>
      <c r="C2" t="s">
        <v>48</v>
      </c>
    </row>
    <row r="3" spans="1:4" ht="15">
      <c r="A3" t="s">
        <v>7</v>
      </c>
      <c r="B3">
        <v>1</v>
      </c>
      <c r="C3">
        <v>2</v>
      </c>
      <c r="D3">
        <v>3</v>
      </c>
    </row>
    <row r="4" spans="2:4" ht="15">
      <c r="B4" t="s">
        <v>4</v>
      </c>
      <c r="C4" t="s">
        <v>5</v>
      </c>
      <c r="D4" t="s">
        <v>6</v>
      </c>
    </row>
    <row r="5" spans="1:4" ht="15">
      <c r="A5" t="s">
        <v>8</v>
      </c>
      <c r="B5">
        <f>1/(1+5+5*3.76)</f>
        <v>0.040322580645161296</v>
      </c>
      <c r="C5">
        <f>5/(1+5+5*3.76)</f>
        <v>0.20161290322580647</v>
      </c>
      <c r="D5">
        <f>5*3.76/(1+5+5*3.76)</f>
        <v>0.7580645161290323</v>
      </c>
    </row>
    <row r="6" spans="1:11" ht="18">
      <c r="A6" t="s">
        <v>10</v>
      </c>
      <c r="B6">
        <v>266.8</v>
      </c>
      <c r="C6">
        <v>107.4</v>
      </c>
      <c r="D6">
        <v>97.53</v>
      </c>
      <c r="F6" t="s">
        <v>29</v>
      </c>
      <c r="G6" t="s">
        <v>30</v>
      </c>
      <c r="H6" t="s">
        <v>38</v>
      </c>
      <c r="I6" t="s">
        <v>39</v>
      </c>
      <c r="J6" t="s">
        <v>45</v>
      </c>
      <c r="K6" t="s">
        <v>46</v>
      </c>
    </row>
    <row r="7" spans="1:16" ht="15">
      <c r="A7" s="5" t="s">
        <v>9</v>
      </c>
      <c r="B7" s="1">
        <v>4.982E-10</v>
      </c>
      <c r="C7" s="1">
        <v>3.458E-10</v>
      </c>
      <c r="D7" s="1">
        <v>3.621E-10</v>
      </c>
      <c r="E7" s="1"/>
      <c r="F7" s="54">
        <f>(B7+C7)/2</f>
        <v>4.22E-10</v>
      </c>
      <c r="G7" s="55">
        <f>(B7+D7)/2</f>
        <v>4.3015E-10</v>
      </c>
      <c r="H7" s="53">
        <f>SQRT(B6*C6)</f>
        <v>169.27586951482482</v>
      </c>
      <c r="I7" s="53">
        <f>SQRT(B6*D6)</f>
        <v>161.31027245653019</v>
      </c>
      <c r="J7" s="1">
        <f>B9*C9/(B9+C9)</f>
        <v>3.077461094596957E-26</v>
      </c>
      <c r="K7" s="1">
        <f>B9*D9/(B9+D9)</f>
        <v>2.842377260981912E-26</v>
      </c>
      <c r="P7" t="s">
        <v>3</v>
      </c>
    </row>
    <row r="8" spans="1:5" ht="15">
      <c r="A8" t="s">
        <v>11</v>
      </c>
      <c r="B8" s="6">
        <v>44</v>
      </c>
      <c r="C8" s="6">
        <v>32</v>
      </c>
      <c r="D8" s="6">
        <v>28</v>
      </c>
      <c r="E8" s="1"/>
    </row>
    <row r="9" spans="1:5" ht="15">
      <c r="A9" t="s">
        <v>12</v>
      </c>
      <c r="B9" s="1">
        <f>B8/6.02E+26</f>
        <v>7.308970099667774E-26</v>
      </c>
      <c r="C9" s="1">
        <f>C8/6.02E+26</f>
        <v>5.315614617940199E-26</v>
      </c>
      <c r="D9" s="1">
        <f>D8/6.02E+26</f>
        <v>4.6511627906976744E-26</v>
      </c>
      <c r="E9" s="1"/>
    </row>
    <row r="10" spans="1:5" ht="15">
      <c r="A10" t="s">
        <v>52</v>
      </c>
      <c r="B10" s="1">
        <f>B5*B8/(B8*B5+C8*C5+D8*D5)</f>
        <v>0.06024096385542169</v>
      </c>
      <c r="C10" s="1"/>
      <c r="D10" s="1"/>
      <c r="E10" s="1"/>
    </row>
    <row r="11" spans="2:5" ht="15">
      <c r="B11" s="1"/>
      <c r="C11" s="1"/>
      <c r="D11" s="1"/>
      <c r="E11" s="1"/>
    </row>
    <row r="12" spans="2:5" ht="15">
      <c r="B12" s="1"/>
      <c r="C12" s="1"/>
      <c r="D12" s="1"/>
      <c r="E12" s="1"/>
    </row>
    <row r="13" spans="2:19" ht="15.75" thickBot="1">
      <c r="B13" s="1"/>
      <c r="C13" s="1"/>
      <c r="D13" s="1"/>
      <c r="E13" s="12"/>
      <c r="F13" s="57" t="s">
        <v>49</v>
      </c>
      <c r="G13" s="57" t="s">
        <v>49</v>
      </c>
      <c r="H13" s="57" t="s">
        <v>49</v>
      </c>
      <c r="I13" s="13" t="s">
        <v>53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8.75" thickBot="1">
      <c r="A14" t="s">
        <v>0</v>
      </c>
      <c r="B14" s="28" t="s">
        <v>40</v>
      </c>
      <c r="C14" s="56" t="s">
        <v>41</v>
      </c>
      <c r="D14" s="29" t="s">
        <v>42</v>
      </c>
      <c r="E14" s="30" t="s">
        <v>43</v>
      </c>
      <c r="F14" s="48" t="s">
        <v>44</v>
      </c>
      <c r="G14" s="48" t="s">
        <v>50</v>
      </c>
      <c r="H14" s="59" t="s">
        <v>51</v>
      </c>
      <c r="I14" s="59" t="s">
        <v>51</v>
      </c>
      <c r="J14" s="32"/>
      <c r="K14" s="32"/>
      <c r="L14" s="57"/>
      <c r="M14" s="57"/>
      <c r="N14" s="57"/>
      <c r="O14" s="57"/>
      <c r="P14" s="57"/>
      <c r="Q14" s="57"/>
      <c r="R14" s="32"/>
      <c r="S14" s="32"/>
    </row>
    <row r="15" spans="1:19" ht="15">
      <c r="A15" s="7">
        <v>300</v>
      </c>
      <c r="B15" s="21">
        <f>A15/$H$7</f>
        <v>1.7722549638046705</v>
      </c>
      <c r="C15" s="12">
        <f>A15/$I$7</f>
        <v>1.8597699664839624</v>
      </c>
      <c r="D15" s="35">
        <f>1.069*B15^-0.158+0.3445*EXP(-0.6537*B15)+1.556*EXP(-2.099*B15)*1.976*EXP(-6.488*B15)</f>
        <v>1.0847425260453905</v>
      </c>
      <c r="E15" s="36">
        <f>1.069*C15^-0.158+0.3445*EXP(-0.6537*C15)+1.556*EXP(-2.099*C15)*1.976*EXP(-6.488*C15)</f>
        <v>1.0713193059590411</v>
      </c>
      <c r="F15" s="60">
        <f>(3/16)*SQRT(2*PI()*($B$1*$A15)^3/$J$7)/($B$2*PI()*B15*$F$7^2)</f>
        <v>7.103589290979992E-06</v>
      </c>
      <c r="G15" s="60">
        <f>(3/16)*SQRT(2*PI()*($B$1*$A15)^3/$K$7)/($B$2*PI()*C15*$G$7^2)</f>
        <v>6.7793067964785034E-06</v>
      </c>
      <c r="H15" s="33">
        <f>(1-$B$10)/($C$5/F15+$D$5/G15)</f>
        <v>6.702883949845403E-06</v>
      </c>
      <c r="I15" s="62">
        <f>H15*100^2</f>
        <v>0.06702883949845403</v>
      </c>
      <c r="J15" s="13"/>
      <c r="K15" s="13"/>
      <c r="L15" s="12"/>
      <c r="M15" s="13"/>
      <c r="N15" s="13"/>
      <c r="O15" s="13"/>
      <c r="P15" s="13"/>
      <c r="Q15" s="13"/>
      <c r="R15" s="58"/>
      <c r="S15" s="58"/>
    </row>
    <row r="16" spans="1:19" ht="15">
      <c r="A16" s="11">
        <v>350</v>
      </c>
      <c r="B16" s="21">
        <f aca="true" t="shared" si="0" ref="B16:B29">A16/$H$7</f>
        <v>2.067630791105449</v>
      </c>
      <c r="C16" s="12">
        <f aca="true" t="shared" si="1" ref="C16:C29">A16/$I$7</f>
        <v>2.169731627564623</v>
      </c>
      <c r="D16" s="38">
        <f aca="true" t="shared" si="2" ref="D16:D29">1.069*B16^-0.158+0.3445*EXP(-0.6537*B16)+1.556*EXP(-2.099*B16)*1.976*EXP(-6.488*B16)</f>
        <v>1.0422525734427377</v>
      </c>
      <c r="E16" s="39">
        <f aca="true" t="shared" si="3" ref="E16:E29">1.069*C16^-0.158+0.3445*EXP(-0.6537*C16)+1.556*EXP(-2.099*C16)*1.976*EXP(-6.488*C16)</f>
        <v>1.029264872535287</v>
      </c>
      <c r="F16" s="60">
        <f aca="true" t="shared" si="4" ref="F16:F29">(3/16)*SQRT(2*PI()*($B$1*$A16)^3/$J$7)/($B$2*PI()*B16*$F$7^2)</f>
        <v>7.672753370471378E-06</v>
      </c>
      <c r="G16" s="60">
        <f aca="true" t="shared" si="5" ref="G16:G29">(3/16)*SQRT(2*PI()*($B$1*$A16)^3/$K$7)/($B$2*PI()*C16*$G$7^2)</f>
        <v>7.322488243821874E-06</v>
      </c>
      <c r="H16" s="33">
        <f aca="true" t="shared" si="6" ref="H16:H29">(1-$B$10)/($C$5/F16+$D$5/G16)</f>
        <v>7.239942135077989E-06</v>
      </c>
      <c r="I16" s="63">
        <f aca="true" t="shared" si="7" ref="I16:I29">H16*100^2</f>
        <v>0.07239942135077988</v>
      </c>
      <c r="J16" s="13"/>
      <c r="K16" s="13"/>
      <c r="L16" s="13"/>
      <c r="M16" s="13"/>
      <c r="N16" s="13"/>
      <c r="O16" s="13"/>
      <c r="P16" s="13"/>
      <c r="Q16" s="13"/>
      <c r="R16" s="58"/>
      <c r="S16" s="58"/>
    </row>
    <row r="17" spans="1:19" ht="15">
      <c r="A17" s="11">
        <v>400</v>
      </c>
      <c r="B17" s="21">
        <f t="shared" si="0"/>
        <v>2.3630066184062275</v>
      </c>
      <c r="C17" s="12">
        <f t="shared" si="1"/>
        <v>2.4796932886452834</v>
      </c>
      <c r="D17" s="38">
        <f t="shared" si="2"/>
        <v>1.006698545184673</v>
      </c>
      <c r="E17" s="39">
        <f t="shared" si="3"/>
        <v>0.9942201691302678</v>
      </c>
      <c r="F17" s="60">
        <f t="shared" si="4"/>
        <v>8.202518378719682E-06</v>
      </c>
      <c r="G17" s="60">
        <f t="shared" si="5"/>
        <v>7.828069207731846E-06</v>
      </c>
      <c r="H17" s="33">
        <f t="shared" si="6"/>
        <v>7.73982370558013E-06</v>
      </c>
      <c r="I17" s="63">
        <f t="shared" si="7"/>
        <v>0.0773982370558013</v>
      </c>
      <c r="J17" s="13"/>
      <c r="K17" s="13"/>
      <c r="L17" s="13"/>
      <c r="M17" s="13"/>
      <c r="N17" s="13"/>
      <c r="O17" s="13"/>
      <c r="P17" s="13"/>
      <c r="Q17" s="13"/>
      <c r="R17" s="58"/>
      <c r="S17" s="58"/>
    </row>
    <row r="18" spans="1:19" ht="15">
      <c r="A18" s="11">
        <v>450</v>
      </c>
      <c r="B18" s="21">
        <f t="shared" si="0"/>
        <v>2.658382445707006</v>
      </c>
      <c r="C18" s="12">
        <f t="shared" si="1"/>
        <v>2.7896549497259437</v>
      </c>
      <c r="D18" s="38">
        <f t="shared" si="2"/>
        <v>0.9765854305005602</v>
      </c>
      <c r="E18" s="39">
        <f t="shared" si="3"/>
        <v>0.9646526881106248</v>
      </c>
      <c r="F18" s="60">
        <f t="shared" si="4"/>
        <v>8.700084552599957E-06</v>
      </c>
      <c r="G18" s="60">
        <f t="shared" si="5"/>
        <v>8.30292123057719E-06</v>
      </c>
      <c r="H18" s="33">
        <f t="shared" si="6"/>
        <v>8.209322741106154E-06</v>
      </c>
      <c r="I18" s="63">
        <f t="shared" si="7"/>
        <v>0.08209322741106154</v>
      </c>
      <c r="J18" s="13"/>
      <c r="K18" s="13"/>
      <c r="L18" s="13"/>
      <c r="M18" s="13"/>
      <c r="N18" s="13"/>
      <c r="O18" s="13"/>
      <c r="P18" s="13"/>
      <c r="Q18" s="13"/>
      <c r="R18" s="58"/>
      <c r="S18" s="58"/>
    </row>
    <row r="19" spans="1:19" ht="15">
      <c r="A19" s="11">
        <v>500</v>
      </c>
      <c r="B19" s="21">
        <f t="shared" si="0"/>
        <v>2.9537582730077845</v>
      </c>
      <c r="C19" s="12">
        <f t="shared" si="1"/>
        <v>3.099616610806604</v>
      </c>
      <c r="D19" s="38">
        <f t="shared" si="2"/>
        <v>0.9508223855861481</v>
      </c>
      <c r="E19" s="39">
        <f t="shared" si="3"/>
        <v>0.9394443084510503</v>
      </c>
      <c r="F19" s="60">
        <f t="shared" si="4"/>
        <v>9.170694340754286E-06</v>
      </c>
      <c r="G19" s="60">
        <f t="shared" si="5"/>
        <v>8.752047440530664E-06</v>
      </c>
      <c r="H19" s="33">
        <f t="shared" si="6"/>
        <v>8.653385969770743E-06</v>
      </c>
      <c r="I19" s="63">
        <f t="shared" si="7"/>
        <v>0.08653385969770744</v>
      </c>
      <c r="J19" s="13"/>
      <c r="K19" s="13"/>
      <c r="L19" s="13"/>
      <c r="M19" s="13"/>
      <c r="N19" s="13"/>
      <c r="O19" s="13"/>
      <c r="P19" s="13"/>
      <c r="Q19" s="13"/>
      <c r="R19" s="58"/>
      <c r="S19" s="58"/>
    </row>
    <row r="20" spans="1:19" ht="15">
      <c r="A20" s="11">
        <v>550</v>
      </c>
      <c r="B20" s="21">
        <f t="shared" si="0"/>
        <v>3.2491341003085625</v>
      </c>
      <c r="C20" s="12">
        <f t="shared" si="1"/>
        <v>3.4095782718872645</v>
      </c>
      <c r="D20" s="38">
        <f t="shared" si="2"/>
        <v>0.9285854581136385</v>
      </c>
      <c r="E20" s="39">
        <f t="shared" si="3"/>
        <v>0.9177520251811814</v>
      </c>
      <c r="F20" s="60">
        <f t="shared" si="4"/>
        <v>9.61830536844703E-06</v>
      </c>
      <c r="G20" s="60">
        <f t="shared" si="5"/>
        <v>9.17922479523349E-06</v>
      </c>
      <c r="H20" s="33">
        <f t="shared" si="6"/>
        <v>9.075747771727004E-06</v>
      </c>
      <c r="I20" s="63">
        <f t="shared" si="7"/>
        <v>0.09075747771727004</v>
      </c>
      <c r="J20" s="13"/>
      <c r="K20" s="13"/>
      <c r="L20" s="13"/>
      <c r="M20" s="13"/>
      <c r="N20" s="13"/>
      <c r="O20" s="13"/>
      <c r="P20" s="13"/>
      <c r="Q20" s="13"/>
      <c r="R20" s="58"/>
      <c r="S20" s="58"/>
    </row>
    <row r="21" spans="1:19" ht="15">
      <c r="A21" s="11">
        <v>600</v>
      </c>
      <c r="B21" s="21">
        <f t="shared" si="0"/>
        <v>3.544509927609341</v>
      </c>
      <c r="C21" s="12">
        <f t="shared" si="1"/>
        <v>3.719539932967925</v>
      </c>
      <c r="D21" s="38">
        <f t="shared" si="2"/>
        <v>0.9092370565060047</v>
      </c>
      <c r="E21" s="39">
        <f t="shared" si="3"/>
        <v>0.8989255092538452</v>
      </c>
      <c r="F21" s="60">
        <f t="shared" si="4"/>
        <v>1.0045992316832184E-05</v>
      </c>
      <c r="G21" s="60">
        <f t="shared" si="5"/>
        <v>9.587387615068E-06</v>
      </c>
      <c r="H21" s="33">
        <f t="shared" si="6"/>
        <v>9.479309388884309E-06</v>
      </c>
      <c r="I21" s="63">
        <f t="shared" si="7"/>
        <v>0.09479309388884309</v>
      </c>
      <c r="J21" s="13"/>
      <c r="K21" s="13"/>
      <c r="L21" s="13"/>
      <c r="M21" s="13"/>
      <c r="N21" s="13"/>
      <c r="O21" s="13"/>
      <c r="P21" s="13"/>
      <c r="Q21" s="13"/>
      <c r="R21" s="58"/>
      <c r="S21" s="58"/>
    </row>
    <row r="22" spans="1:19" ht="15">
      <c r="A22" s="11">
        <v>650</v>
      </c>
      <c r="B22" s="21">
        <f t="shared" si="0"/>
        <v>3.8398857549101195</v>
      </c>
      <c r="C22" s="12">
        <f t="shared" si="1"/>
        <v>4.029501594048585</v>
      </c>
      <c r="D22" s="38">
        <f t="shared" si="2"/>
        <v>0.8922750667940733</v>
      </c>
      <c r="E22" s="39">
        <f t="shared" si="3"/>
        <v>0.8824546518375248</v>
      </c>
      <c r="F22" s="60">
        <f t="shared" si="4"/>
        <v>1.0456200318423778E-05</v>
      </c>
      <c r="G22" s="60">
        <f t="shared" si="5"/>
        <v>9.978869410994874E-06</v>
      </c>
      <c r="H22" s="33">
        <f t="shared" si="6"/>
        <v>9.866378026630276E-06</v>
      </c>
      <c r="I22" s="63">
        <f t="shared" si="7"/>
        <v>0.09866378026630276</v>
      </c>
      <c r="J22" s="13"/>
      <c r="K22" s="13"/>
      <c r="L22" s="13"/>
      <c r="M22" s="13"/>
      <c r="N22" s="13"/>
      <c r="O22" s="13"/>
      <c r="P22" s="13"/>
      <c r="Q22" s="13"/>
      <c r="R22" s="58"/>
      <c r="S22" s="58"/>
    </row>
    <row r="23" spans="1:19" ht="15">
      <c r="A23" s="11">
        <v>700</v>
      </c>
      <c r="B23" s="21">
        <f t="shared" si="0"/>
        <v>4.135261582210898</v>
      </c>
      <c r="C23" s="12">
        <f t="shared" si="1"/>
        <v>4.339463255129246</v>
      </c>
      <c r="D23" s="38">
        <f t="shared" si="2"/>
        <v>0.877298836481698</v>
      </c>
      <c r="E23" s="39">
        <f t="shared" si="3"/>
        <v>0.8679343007538649</v>
      </c>
      <c r="F23" s="60">
        <f t="shared" si="4"/>
        <v>1.08509118772645E-05</v>
      </c>
      <c r="G23" s="60">
        <f t="shared" si="5"/>
        <v>1.0355562184730441E-05</v>
      </c>
      <c r="H23" s="33">
        <f t="shared" si="6"/>
        <v>1.0238824358223713E-05</v>
      </c>
      <c r="I23" s="63">
        <f t="shared" si="7"/>
        <v>0.10238824358223712</v>
      </c>
      <c r="J23" s="13"/>
      <c r="K23" s="13"/>
      <c r="L23" s="13"/>
      <c r="M23" s="13"/>
      <c r="N23" s="13"/>
      <c r="O23" s="13"/>
      <c r="P23" s="13"/>
      <c r="Q23" s="13"/>
      <c r="R23" s="58"/>
      <c r="S23" s="58"/>
    </row>
    <row r="24" spans="1:19" ht="15">
      <c r="A24" s="11">
        <v>750</v>
      </c>
      <c r="B24" s="21">
        <f t="shared" si="0"/>
        <v>4.430637409511676</v>
      </c>
      <c r="C24" s="12">
        <f t="shared" si="1"/>
        <v>4.649424916209906</v>
      </c>
      <c r="D24" s="38">
        <f t="shared" si="2"/>
        <v>0.8639854120682114</v>
      </c>
      <c r="E24" s="39">
        <f t="shared" si="3"/>
        <v>0.8550395273238102</v>
      </c>
      <c r="F24" s="60">
        <f t="shared" si="4"/>
        <v>1.1231760860938682E-05</v>
      </c>
      <c r="G24" s="60">
        <f t="shared" si="5"/>
        <v>1.0719025216965816E-05</v>
      </c>
      <c r="H24" s="33">
        <f t="shared" si="6"/>
        <v>1.0598190086648652E-05</v>
      </c>
      <c r="I24" s="63">
        <f t="shared" si="7"/>
        <v>0.10598190086648653</v>
      </c>
      <c r="J24" s="13"/>
      <c r="K24" s="13"/>
      <c r="L24" s="13"/>
      <c r="M24" s="13"/>
      <c r="N24" s="13"/>
      <c r="O24" s="13"/>
      <c r="P24" s="13"/>
      <c r="Q24" s="13"/>
      <c r="R24" s="58"/>
      <c r="S24" s="58"/>
    </row>
    <row r="25" spans="1:19" ht="15">
      <c r="A25" s="11">
        <v>800</v>
      </c>
      <c r="B25" s="21">
        <f t="shared" si="0"/>
        <v>4.726013236812455</v>
      </c>
      <c r="C25" s="12">
        <f t="shared" si="1"/>
        <v>4.959386577290567</v>
      </c>
      <c r="D25" s="38">
        <f t="shared" si="2"/>
        <v>0.8520723584092252</v>
      </c>
      <c r="E25" s="39">
        <f t="shared" si="3"/>
        <v>0.8435077009515474</v>
      </c>
      <c r="F25" s="60">
        <f t="shared" si="4"/>
        <v>1.1600112736799944E-05</v>
      </c>
      <c r="G25" s="60">
        <f t="shared" si="5"/>
        <v>1.1070561640769586E-05</v>
      </c>
      <c r="H25" s="33">
        <f t="shared" si="6"/>
        <v>1.0945763654808207E-05</v>
      </c>
      <c r="I25" s="63">
        <f t="shared" si="7"/>
        <v>0.10945763654808206</v>
      </c>
      <c r="J25" s="13"/>
      <c r="K25" s="13"/>
      <c r="L25" s="13"/>
      <c r="M25" s="13"/>
      <c r="N25" s="13"/>
      <c r="O25" s="13"/>
      <c r="P25" s="13"/>
      <c r="Q25" s="13"/>
      <c r="R25" s="58"/>
      <c r="S25" s="58"/>
    </row>
    <row r="26" spans="1:19" ht="15">
      <c r="A26" s="11">
        <v>850</v>
      </c>
      <c r="B26" s="21">
        <f t="shared" si="0"/>
        <v>5.021389064113233</v>
      </c>
      <c r="C26" s="12">
        <f t="shared" si="1"/>
        <v>5.269348238371227</v>
      </c>
      <c r="D26" s="38">
        <f t="shared" si="2"/>
        <v>0.8413449975951225</v>
      </c>
      <c r="E26" s="39">
        <f t="shared" si="3"/>
        <v>0.8331251635797257</v>
      </c>
      <c r="F26" s="60">
        <f t="shared" si="4"/>
        <v>1.1957122520724732E-05</v>
      </c>
      <c r="G26" s="60">
        <f t="shared" si="5"/>
        <v>1.1411273744951042E-05</v>
      </c>
      <c r="H26" s="33">
        <f t="shared" si="6"/>
        <v>1.128263492545526E-05</v>
      </c>
      <c r="I26" s="63">
        <f t="shared" si="7"/>
        <v>0.1128263492545526</v>
      </c>
      <c r="J26" s="13"/>
      <c r="K26" s="13"/>
      <c r="L26" s="13"/>
      <c r="M26" s="13"/>
      <c r="N26" s="13"/>
      <c r="O26" s="13"/>
      <c r="P26" s="13"/>
      <c r="Q26" s="13"/>
      <c r="R26" s="58"/>
      <c r="S26" s="58"/>
    </row>
    <row r="27" spans="1:19" ht="15">
      <c r="A27" s="11">
        <v>900</v>
      </c>
      <c r="B27" s="21">
        <f t="shared" si="0"/>
        <v>5.316764891414012</v>
      </c>
      <c r="C27" s="12">
        <f t="shared" si="1"/>
        <v>5.5793098994518875</v>
      </c>
      <c r="D27" s="38">
        <f t="shared" si="2"/>
        <v>0.8316267278172889</v>
      </c>
      <c r="E27" s="39">
        <f t="shared" si="3"/>
        <v>0.8237171260482448</v>
      </c>
      <c r="F27" s="60">
        <f t="shared" si="4"/>
        <v>1.2303777568079522E-05</v>
      </c>
      <c r="G27" s="60">
        <f t="shared" si="5"/>
        <v>1.1742103811597772E-05</v>
      </c>
      <c r="H27" s="33">
        <f t="shared" si="6"/>
        <v>1.1609735558370196E-05</v>
      </c>
      <c r="I27" s="63">
        <f t="shared" si="7"/>
        <v>0.11609735558370196</v>
      </c>
      <c r="J27" s="13"/>
      <c r="K27" s="13"/>
      <c r="L27" s="13"/>
      <c r="M27" s="13"/>
      <c r="N27" s="13"/>
      <c r="O27" s="13"/>
      <c r="P27" s="13"/>
      <c r="Q27" s="13"/>
      <c r="R27" s="58"/>
      <c r="S27" s="58"/>
    </row>
    <row r="28" spans="1:19" ht="15">
      <c r="A28" s="11">
        <v>950</v>
      </c>
      <c r="B28" s="21">
        <f t="shared" si="0"/>
        <v>5.61214071871479</v>
      </c>
      <c r="C28" s="12">
        <f t="shared" si="1"/>
        <v>5.889271560532548</v>
      </c>
      <c r="D28" s="38">
        <f t="shared" si="2"/>
        <v>0.8227715552460962</v>
      </c>
      <c r="E28" s="39">
        <f t="shared" si="3"/>
        <v>0.8151398879166435</v>
      </c>
      <c r="F28" s="60">
        <f t="shared" si="4"/>
        <v>1.2640929788347497E-05</v>
      </c>
      <c r="G28" s="60">
        <f t="shared" si="5"/>
        <v>1.206386486008811E-05</v>
      </c>
      <c r="H28" s="33">
        <f t="shared" si="6"/>
        <v>1.1927869407797343E-05</v>
      </c>
      <c r="I28" s="63">
        <f t="shared" si="7"/>
        <v>0.11927869407797342</v>
      </c>
      <c r="J28" s="13"/>
      <c r="K28" s="13"/>
      <c r="L28" s="13"/>
      <c r="M28" s="13"/>
      <c r="N28" s="13"/>
      <c r="O28" s="13"/>
      <c r="P28" s="13"/>
      <c r="Q28" s="13"/>
      <c r="R28" s="58"/>
      <c r="S28" s="58"/>
    </row>
    <row r="29" spans="1:19" ht="15.75" thickBot="1">
      <c r="A29" s="15">
        <v>1000</v>
      </c>
      <c r="B29" s="23">
        <f t="shared" si="0"/>
        <v>5.907516546015569</v>
      </c>
      <c r="C29" s="16">
        <f t="shared" si="1"/>
        <v>6.199233221613208</v>
      </c>
      <c r="D29" s="41">
        <f t="shared" si="2"/>
        <v>0.8146582561766796</v>
      </c>
      <c r="E29" s="42">
        <f t="shared" si="3"/>
        <v>0.8072747727197079</v>
      </c>
      <c r="F29" s="61">
        <f t="shared" si="4"/>
        <v>1.2969320313072899E-05</v>
      </c>
      <c r="G29" s="61">
        <f t="shared" si="5"/>
        <v>1.2377264188931201E-05</v>
      </c>
      <c r="H29" s="34">
        <f t="shared" si="6"/>
        <v>1.2237735798898844E-05</v>
      </c>
      <c r="I29" s="64">
        <f t="shared" si="7"/>
        <v>0.12237735798898844</v>
      </c>
      <c r="J29" s="13"/>
      <c r="K29" s="13"/>
      <c r="L29" s="13"/>
      <c r="M29" s="13"/>
      <c r="N29" s="13"/>
      <c r="O29" s="13"/>
      <c r="P29" s="13"/>
      <c r="Q29" s="13"/>
      <c r="R29" s="58"/>
      <c r="S29" s="58"/>
    </row>
    <row r="35" spans="6:8" ht="15">
      <c r="F35" t="s">
        <v>3</v>
      </c>
      <c r="H35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marchese</dc:creator>
  <cp:keywords/>
  <dc:description/>
  <cp:lastModifiedBy>marchese</cp:lastModifiedBy>
  <dcterms:created xsi:type="dcterms:W3CDTF">2010-01-20T15:48:50Z</dcterms:created>
  <dcterms:modified xsi:type="dcterms:W3CDTF">2011-01-31T16:12:24Z</dcterms:modified>
  <cp:category/>
  <cp:version/>
  <cp:contentType/>
  <cp:contentStatus/>
</cp:coreProperties>
</file>