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4560" windowWidth="15480" windowHeight="7200" tabRatio="602" activeTab="6"/>
  </bookViews>
  <sheets>
    <sheet name="Profile" sheetId="1" r:id="rId1"/>
    <sheet name="Velocity &amp; Shear" sheetId="2" r:id="rId2"/>
    <sheet name="Bed" sheetId="3" r:id="rId3"/>
    <sheet name="Sediment" sheetId="4" r:id="rId4"/>
    <sheet name="RESULTS" sheetId="5" r:id="rId5"/>
    <sheet name="Read Me" sheetId="6" r:id="rId6"/>
    <sheet name="INPUT" sheetId="7" r:id="rId7"/>
  </sheets>
  <definedNames/>
  <calcPr fullCalcOnLoad="1"/>
</workbook>
</file>

<file path=xl/comments7.xml><?xml version="1.0" encoding="utf-8"?>
<comments xmlns="http://schemas.openxmlformats.org/spreadsheetml/2006/main">
  <authors>
    <author>Grad Student</author>
    <author>ccuhaciyan</author>
  </authors>
  <commentList>
    <comment ref="H4" authorId="0">
      <text>
        <r>
          <rPr>
            <sz val="8"/>
            <rFont val="Tahoma"/>
            <family val="0"/>
          </rPr>
          <t xml:space="preserve">The time interval for the program is 20 minutes. So, for every hour, the program is looped three times. Running the model for a long period may significantly lengthen processing time.
</t>
        </r>
      </text>
    </comment>
    <comment ref="H5" authorId="0">
      <text>
        <r>
          <rPr>
            <b/>
            <sz val="8"/>
            <rFont val="Tahoma"/>
            <family val="0"/>
          </rPr>
          <t>Up to four reaches may be entered. Each reach must have the same slope and Darcy-Weisbach friction factor.</t>
        </r>
      </text>
    </comment>
    <comment ref="H6" authorId="0">
      <text>
        <r>
          <rPr>
            <b/>
            <sz val="8"/>
            <rFont val="Tahoma"/>
            <family val="0"/>
          </rPr>
          <t>The distance interval for calculations is based on the Trap efficiency, which is based on particle fall velocity. Larger substrate therefore results in a smaller dx. Dividing a reach into smaller sections will significantly increase run time for the model.</t>
        </r>
      </text>
    </comment>
    <comment ref="H8" authorId="0">
      <text>
        <r>
          <rPr>
            <b/>
            <sz val="8"/>
            <rFont val="Tahoma"/>
            <family val="0"/>
          </rPr>
          <t>The set of reaches entered are assumed to be in subcritical flow, therefore the control is downstream. The value entered here is the depth of flow at a downstream hydraulic control point such as a dam or weir.</t>
        </r>
      </text>
    </comment>
    <comment ref="H9" authorId="0">
      <text>
        <r>
          <rPr>
            <b/>
            <sz val="8"/>
            <rFont val="Tahoma"/>
            <family val="0"/>
          </rPr>
          <t>This is the total discharge in cms divided by the top width.</t>
        </r>
      </text>
    </comment>
    <comment ref="C13" authorId="0">
      <text>
        <r>
          <rPr>
            <b/>
            <sz val="8"/>
            <rFont val="Tahoma"/>
            <family val="0"/>
          </rPr>
          <t>This is the farthest downstream reach. Each reach below is added to the upstream portion, respectively.</t>
        </r>
      </text>
    </comment>
    <comment ref="H15" authorId="0">
      <text>
        <r>
          <rPr>
            <b/>
            <sz val="8"/>
            <rFont val="Tahoma"/>
            <family val="0"/>
          </rPr>
          <t>This is the dimensionless, Darcy-Weisbach friction factor.</t>
        </r>
      </text>
    </comment>
    <comment ref="H20" authorId="0">
      <text>
        <r>
          <rPr>
            <b/>
            <sz val="8"/>
            <rFont val="Tahoma"/>
            <family val="0"/>
          </rPr>
          <t>This is the dimensionless, Darcy-Weisbach friction factor.</t>
        </r>
      </text>
    </comment>
    <comment ref="H25" authorId="0">
      <text>
        <r>
          <rPr>
            <b/>
            <sz val="8"/>
            <rFont val="Tahoma"/>
            <family val="0"/>
          </rPr>
          <t>This is the dimensionless, Darcy-Weisbach friction factor.</t>
        </r>
      </text>
    </comment>
    <comment ref="H30" authorId="0">
      <text>
        <r>
          <rPr>
            <b/>
            <sz val="8"/>
            <rFont val="Tahoma"/>
            <family val="0"/>
          </rPr>
          <t>This is the dimensionless, Darcy-Weisbach friction factor.</t>
        </r>
      </text>
    </comment>
    <comment ref="H7" authorId="0">
      <text>
        <r>
          <rPr>
            <b/>
            <sz val="8"/>
            <rFont val="Tahoma"/>
            <family val="0"/>
          </rPr>
          <t>Gradation Coefficient. Needed only for Brownlie's.</t>
        </r>
      </text>
    </comment>
    <comment ref="H11" authorId="0">
      <text>
        <r>
          <rPr>
            <b/>
            <sz val="8"/>
            <rFont val="Tahoma"/>
            <family val="0"/>
          </rPr>
          <t>This is the portion (a percent) of the bed elevation change that is brought forward to the next cell.</t>
        </r>
      </text>
    </comment>
    <comment ref="H10" authorId="0">
      <text>
        <r>
          <rPr>
            <b/>
            <sz val="8"/>
            <rFont val="Tahoma"/>
            <family val="0"/>
          </rPr>
          <t>Value typically between 28 and 43 degrees</t>
        </r>
      </text>
    </comment>
    <comment ref="H33" authorId="0">
      <text>
        <r>
          <rPr>
            <b/>
            <sz val="8"/>
            <rFont val="Tahoma"/>
            <family val="0"/>
          </rPr>
          <t xml:space="preserve">To run backwater only, place a 'n' in the box
</t>
        </r>
      </text>
    </comment>
    <comment ref="F34" authorId="0">
      <text>
        <r>
          <rPr>
            <b/>
            <sz val="8"/>
            <rFont val="Tahoma"/>
            <family val="0"/>
          </rPr>
          <t>At least one box must be checked with a "y". The equation to be used for the aggradation-degradtion model should be checked "y*".</t>
        </r>
      </text>
    </comment>
    <comment ref="H36" authorId="0">
      <text>
        <r>
          <rPr>
            <b/>
            <sz val="8"/>
            <rFont val="Tahoma"/>
            <family val="0"/>
          </rPr>
          <t>Best for sand bed  or fine gravel bed channels.</t>
        </r>
      </text>
    </comment>
    <comment ref="H37" authorId="0">
      <text>
        <r>
          <rPr>
            <b/>
            <sz val="8"/>
            <rFont val="Tahoma"/>
            <family val="0"/>
          </rPr>
          <t>Best for sand bed channels.</t>
        </r>
      </text>
    </comment>
    <comment ref="H35" authorId="1">
      <text>
        <r>
          <rPr>
            <b/>
            <sz val="8"/>
            <rFont val="Tahoma"/>
            <family val="0"/>
          </rPr>
          <t>Best for sand or gravel bed channels.</t>
        </r>
      </text>
    </comment>
  </commentList>
</comments>
</file>

<file path=xl/sharedStrings.xml><?xml version="1.0" encoding="utf-8"?>
<sst xmlns="http://schemas.openxmlformats.org/spreadsheetml/2006/main" count="194" uniqueCount="136">
  <si>
    <t>m</t>
  </si>
  <si>
    <t>v</t>
  </si>
  <si>
    <t>t</t>
  </si>
  <si>
    <t xml:space="preserve">Dist </t>
  </si>
  <si>
    <t>Water elev</t>
  </si>
  <si>
    <t>Bed elev</t>
  </si>
  <si>
    <t xml:space="preserve">h </t>
  </si>
  <si>
    <t>(m)</t>
  </si>
  <si>
    <t xml:space="preserve"> (m)</t>
  </si>
  <si>
    <t>Sn</t>
  </si>
  <si>
    <r>
      <t>V (ms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</si>
  <si>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Symbol"/>
        <family val="1"/>
      </rPr>
      <t xml:space="preserve"> </t>
    </r>
    <r>
      <rPr>
        <sz val="10"/>
        <rFont val="Symbol"/>
        <family val="1"/>
      </rPr>
      <t>(</t>
    </r>
    <r>
      <rPr>
        <sz val="10"/>
        <rFont val="Arial"/>
        <family val="2"/>
      </rPr>
      <t>Nm</t>
    </r>
    <r>
      <rPr>
        <vertAlign val="superscript"/>
        <sz val="10"/>
        <rFont val="Arial"/>
        <family val="2"/>
      </rPr>
      <t>-2</t>
    </r>
    <r>
      <rPr>
        <sz val="10"/>
        <rFont val="Symbol"/>
        <family val="1"/>
      </rPr>
      <t>)</t>
    </r>
  </si>
  <si>
    <t>d*</t>
  </si>
  <si>
    <t>ck1</t>
  </si>
  <si>
    <t>ck2</t>
  </si>
  <si>
    <t>ck3</t>
  </si>
  <si>
    <t>[]</t>
  </si>
  <si>
    <t>(Nm/M2s)</t>
  </si>
  <si>
    <t>DelZ</t>
  </si>
  <si>
    <t>Nbed</t>
  </si>
  <si>
    <t>delzplus</t>
  </si>
  <si>
    <t>adelz</t>
  </si>
  <si>
    <t>alpha</t>
  </si>
  <si>
    <t>Slope</t>
  </si>
  <si>
    <t>(tonnes/m*day)</t>
  </si>
  <si>
    <t xml:space="preserve">qt-1 </t>
  </si>
  <si>
    <t xml:space="preserve">qt </t>
  </si>
  <si>
    <t>Brownlie</t>
  </si>
  <si>
    <t>Yang</t>
  </si>
  <si>
    <t>How many reaches do you want?</t>
  </si>
  <si>
    <t>length</t>
  </si>
  <si>
    <t>friction factor</t>
  </si>
  <si>
    <t>bed slope</t>
  </si>
  <si>
    <t>Reach 3</t>
  </si>
  <si>
    <t>Reach 2</t>
  </si>
  <si>
    <t>How long do you want to run the model?</t>
  </si>
  <si>
    <t>What is the downstream hydraulic control depth?</t>
  </si>
  <si>
    <t>Karim Kennedy</t>
  </si>
  <si>
    <t>Alpha value for splitting bed load between cells?</t>
  </si>
  <si>
    <t>hours</t>
  </si>
  <si>
    <t>integer</t>
  </si>
  <si>
    <t>mm</t>
  </si>
  <si>
    <t>km</t>
  </si>
  <si>
    <t>m/m</t>
  </si>
  <si>
    <t>y/n</t>
  </si>
  <si>
    <t>y</t>
  </si>
  <si>
    <t>What is the unit discharge?</t>
  </si>
  <si>
    <r>
      <t>What is the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0"/>
      </rPr>
      <t>?</t>
    </r>
  </si>
  <si>
    <t>What sediment equations would you like to use?</t>
  </si>
  <si>
    <t>dx</t>
  </si>
  <si>
    <t>newDelz</t>
  </si>
  <si>
    <t>(m/m)</t>
  </si>
  <si>
    <t>Darcy-Weis f</t>
  </si>
  <si>
    <t>Reach 4</t>
  </si>
  <si>
    <t>degrees</t>
  </si>
  <si>
    <t>What is the angle of repose?</t>
  </si>
  <si>
    <t>y*</t>
  </si>
  <si>
    <t>Brownlie Qtotal</t>
  </si>
  <si>
    <t>Yang Q total</t>
  </si>
  <si>
    <t xml:space="preserve">KarKen Qstotal </t>
  </si>
  <si>
    <t>Warnings</t>
  </si>
  <si>
    <r>
      <t>Gradation Coefficient</t>
    </r>
    <r>
      <rPr>
        <sz val="10"/>
        <rFont val="Symbol"/>
        <family val="1"/>
      </rPr>
      <t xml:space="preserve"> s</t>
    </r>
    <r>
      <rPr>
        <vertAlign val="subscript"/>
        <sz val="10"/>
        <rFont val="Arial"/>
        <family val="2"/>
      </rPr>
      <t>g</t>
    </r>
  </si>
  <si>
    <t>Model Input Parameters</t>
  </si>
  <si>
    <t>Run aggradation-degradation model?</t>
  </si>
  <si>
    <t>See "Read Me" sheet before running model.</t>
  </si>
  <si>
    <t>Quick Start</t>
  </si>
  <si>
    <t>Scroll over the red triangles in each input cell to get an overview on how it works. Before</t>
  </si>
  <si>
    <t xml:space="preserve">running a scenario, be sure that all warnings are acceptable. In most cases the program </t>
  </si>
  <si>
    <t>program is 1-D and uses a finite difference approximation. The backwater program can be</t>
  </si>
  <si>
    <t>run by itself (with the aggradation-degradation) model by selecting 'n' where the input asks</t>
  </si>
  <si>
    <t xml:space="preserve">if you would like to run the aggradation-degradation model. </t>
  </si>
  <si>
    <t xml:space="preserve">The aggradation-degradation model budgets sediment on a cell-by-cell basis and routing </t>
  </si>
  <si>
    <t>the sediment downstream as the flow in each respective cell affords the power to do so.</t>
  </si>
  <si>
    <t xml:space="preserve">To improve the stability of the model, the cell size is based on the trap efficiency which, is </t>
  </si>
  <si>
    <t>will still run, even with the warning. Be sure not to delete any of the data on the results</t>
  </si>
  <si>
    <t xml:space="preserve">Clear' button provided on the results page. Note that it is not necessary to delete this </t>
  </si>
  <si>
    <t>at all. It is done automatically at the beginning of each new run.</t>
  </si>
  <si>
    <t>Thorough Start</t>
  </si>
  <si>
    <t>based on the fall velocity of the particle size given. Therefore, when large particle sizes are</t>
  </si>
  <si>
    <t>used, the trap efficiency distance (Trap Efficiency is set within the program to a default value</t>
  </si>
  <si>
    <t>of 0.98) decreases greatly. This means that for two reaches of the same length, the one with</t>
  </si>
  <si>
    <t>the largest d50 will take the longest to run as the reach is divided up into smaller sections.</t>
  </si>
  <si>
    <t>The model is not set up to allow the input of any values and still have a successful run. A</t>
  </si>
  <si>
    <t xml:space="preserve">two reaches may cause instabilities. An averaging technique is used to decrease the </t>
  </si>
  <si>
    <t>occurrence of this type of error, however, extreme cases may still cause crashes. A stronger</t>
  </si>
  <si>
    <t>a break in slope. Similar issues may occur if large changes in the Darcy-Weisbach friction</t>
  </si>
  <si>
    <t>factor are encountered. A large change in slope together with a large in 'f' will greatly increase</t>
  </si>
  <si>
    <t>Another common cause for program crashes is caused by a high value of unit discharge</t>
  </si>
  <si>
    <t xml:space="preserve">where either the slopes are large or the d50 is small, or both. Again, this is not due to </t>
  </si>
  <si>
    <t>problems with the model, but is a result of un-realistic values being input. So much sediment</t>
  </si>
  <si>
    <t>is moved in one cycle that slopes become falsely high.</t>
  </si>
  <si>
    <t>Run times can go from seconds to several minutes. A total reach length of 45-km with 0.4-</t>
  </si>
  <si>
    <t>This program is based on a backwater program for sub-critical flow in an open-channel. The</t>
  </si>
  <si>
    <t xml:space="preserve">successful run depends on many factors, which should be kept in mind. Large d50 and long </t>
  </si>
  <si>
    <t xml:space="preserve">reaches may cause of crash to  a lack of memory. Strong changes in the slopes between </t>
  </si>
  <si>
    <t>to keep this to a minimum so that the model more accurately reflects what is happening at</t>
  </si>
  <si>
    <t>risk of a model crash.</t>
  </si>
  <si>
    <t>page manually (i.e. using the 'Delete' key or going to 'Edit', 'Delete'). Instead use the</t>
  </si>
  <si>
    <t>At least one sediment load equation must be chosen to run the aggradation-degradation model.</t>
  </si>
  <si>
    <t xml:space="preserve">The model will be run with the equation given the 'y*'. If two are selected with this value, then </t>
  </si>
  <si>
    <t xml:space="preserve">Karim Kennedy will be run as the default. All three equations may be selected and will be </t>
  </si>
  <si>
    <t>averaging technique could be employed to handle this case, however, it is the programmers goal</t>
  </si>
  <si>
    <t xml:space="preserve">hc </t>
  </si>
  <si>
    <t xml:space="preserve">hn </t>
  </si>
  <si>
    <t>mm d50 run for 500-hrs takes approximately 25 minutes to run. Most runs do not require more</t>
  </si>
  <si>
    <t>than one thousand rows in the 'RESULTS" worksheet. If more than one thousand are needed, then</t>
  </si>
  <si>
    <t xml:space="preserve">use the 'CLEAR' button provided on that sheet. The five columns still remaining will need to be </t>
  </si>
  <si>
    <t>copied down until enough rows are used to run the model. If this is the case a warning will be</t>
  </si>
  <si>
    <t>shown on the 'INPUT' worksheet after the run has been completed.</t>
  </si>
  <si>
    <t>displayed for a run, however, only one of these can be used within the model. Each model</t>
  </si>
  <si>
    <t>may provide varying levels of stability given the input parameters. Adjusting the alpha value may be</t>
  </si>
  <si>
    <t>key to allowing an equation to be used and results to be stable.</t>
  </si>
  <si>
    <t>n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</si>
  <si>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</si>
  <si>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Useful Conversions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</si>
  <si>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</si>
  <si>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days</t>
  </si>
  <si>
    <t>seconds</t>
  </si>
  <si>
    <t>Time</t>
  </si>
  <si>
    <t>feet</t>
  </si>
  <si>
    <t>inches</t>
  </si>
  <si>
    <t>Length</t>
  </si>
  <si>
    <t>miles</t>
  </si>
  <si>
    <t>Angle</t>
  </si>
  <si>
    <t>radians</t>
  </si>
  <si>
    <t>Unit Discharge</t>
  </si>
  <si>
    <t>1) either the hydraulic radius is known</t>
  </si>
  <si>
    <t>Resistance</t>
  </si>
  <si>
    <t>f</t>
  </si>
  <si>
    <t>Darcy-Weisbach friction factor under one of two conditions.</t>
  </si>
  <si>
    <t>If only a Manning's n is available, it can be used to calculate the</t>
  </si>
  <si>
    <r>
      <t>2) or the w/d ratio is high so that h~R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and h is known</t>
    </r>
  </si>
  <si>
    <t>percent</t>
  </si>
  <si>
    <r>
      <t>h~R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(m)</t>
    </r>
  </si>
  <si>
    <t>B</t>
  </si>
  <si>
    <t>ouput delz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</si>
</sst>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E+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  <numFmt numFmtId="196" formatCode="0.0000000000000000000000000000000000"/>
    <numFmt numFmtId="197" formatCode="0.00000000000000000000000000000000000"/>
    <numFmt numFmtId="198" formatCode="0.000000000000000000000000000000000000"/>
    <numFmt numFmtId="199" formatCode="0.0000000000000000000000000000000000000"/>
    <numFmt numFmtId="200" formatCode="0.00000000000000000000000000000000000000"/>
    <numFmt numFmtId="201" formatCode="0.000000000000000000000000000000000000000"/>
    <numFmt numFmtId="202" formatCode="0.0000000000000000000000000000000000000000"/>
    <numFmt numFmtId="203" formatCode="0.00000000000000000000000000000000000000000"/>
    <numFmt numFmtId="204" formatCode="0.000000000000000000000000000000000000000000"/>
    <numFmt numFmtId="205" formatCode="0.0000000000000000000000000000000000000000000"/>
    <numFmt numFmtId="206" formatCode="0.00000000000000000000000000000000000000000000"/>
    <numFmt numFmtId="207" formatCode="0.0"/>
    <numFmt numFmtId="208" formatCode="0.E+00"/>
    <numFmt numFmtId="209" formatCode="0.0000E+00"/>
    <numFmt numFmtId="210" formatCode="0.000E+00"/>
    <numFmt numFmtId="211" formatCode="0.000000E+00"/>
    <numFmt numFmtId="212" formatCode="0.00000E+00"/>
    <numFmt numFmtId="213" formatCode="0E+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.25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Courier New"/>
      <family val="0"/>
    </font>
    <font>
      <sz val="14"/>
      <name val="CommonBullets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2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0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1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19" applyFont="1" applyFill="1" applyBorder="1" applyAlignment="1">
      <alignment horizontal="right"/>
      <protection/>
    </xf>
    <xf numFmtId="0" fontId="0" fillId="2" borderId="7" xfId="0" applyFont="1" applyFill="1" applyBorder="1" applyAlignment="1">
      <alignment/>
    </xf>
    <xf numFmtId="0" fontId="0" fillId="5" borderId="0" xfId="19" applyFont="1" applyFill="1" applyBorder="1">
      <alignment/>
      <protection/>
    </xf>
    <xf numFmtId="0" fontId="0" fillId="5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19" applyFont="1" applyFill="1" applyBorder="1" applyAlignment="1">
      <alignment horizontal="left"/>
      <protection/>
    </xf>
    <xf numFmtId="0" fontId="0" fillId="5" borderId="0" xfId="19" applyFont="1" applyFill="1" applyBorder="1" applyAlignment="1">
      <alignment horizontal="left"/>
      <protection/>
    </xf>
    <xf numFmtId="0" fontId="0" fillId="5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1" fontId="0" fillId="5" borderId="0" xfId="19" applyNumberFormat="1" applyFont="1" applyFill="1" applyBorder="1" applyAlignment="1">
      <alignment horizontal="left"/>
      <protection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2" borderId="8" xfId="19" applyFont="1" applyFill="1" applyBorder="1" applyAlignment="1">
      <alignment horizontal="left"/>
      <protection/>
    </xf>
    <xf numFmtId="0" fontId="0" fillId="2" borderId="8" xfId="19" applyFont="1" applyFill="1" applyBorder="1" applyAlignment="1">
      <alignment horizontal="right"/>
      <protection/>
    </xf>
    <xf numFmtId="0" fontId="0" fillId="4" borderId="15" xfId="0" applyFill="1" applyBorder="1" applyAlignment="1">
      <alignment/>
    </xf>
    <xf numFmtId="0" fontId="0" fillId="2" borderId="10" xfId="19" applyFont="1" applyFill="1" applyBorder="1" applyAlignment="1">
      <alignment horizontal="left"/>
      <protection/>
    </xf>
    <xf numFmtId="0" fontId="0" fillId="2" borderId="10" xfId="19" applyFont="1" applyFill="1" applyBorder="1" applyAlignment="1">
      <alignment horizontal="right"/>
      <protection/>
    </xf>
    <xf numFmtId="0" fontId="0" fillId="2" borderId="4" xfId="19" applyFont="1" applyFill="1" applyBorder="1">
      <alignment/>
      <protection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4" borderId="17" xfId="0" applyFill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right"/>
    </xf>
    <xf numFmtId="207" fontId="0" fillId="2" borderId="11" xfId="19" applyNumberFormat="1" applyFont="1" applyFill="1" applyBorder="1" applyAlignment="1">
      <alignment horizontal="left"/>
      <protection/>
    </xf>
    <xf numFmtId="207" fontId="0" fillId="2" borderId="9" xfId="19" applyNumberFormat="1" applyFont="1" applyFill="1" applyBorder="1" applyAlignment="1">
      <alignment horizontal="left"/>
      <protection/>
    </xf>
    <xf numFmtId="0" fontId="0" fillId="2" borderId="11" xfId="19" applyFont="1" applyFill="1" applyBorder="1" applyAlignment="1">
      <alignment horizontal="left"/>
      <protection/>
    </xf>
    <xf numFmtId="2" fontId="0" fillId="2" borderId="6" xfId="19" applyNumberFormat="1" applyFont="1" applyFill="1" applyBorder="1" applyAlignment="1">
      <alignment horizontal="left"/>
      <protection/>
    </xf>
    <xf numFmtId="169" fontId="0" fillId="2" borderId="6" xfId="19" applyNumberFormat="1" applyFont="1" applyFill="1" applyBorder="1" applyAlignment="1">
      <alignment horizontal="left"/>
      <protection/>
    </xf>
    <xf numFmtId="2" fontId="0" fillId="2" borderId="9" xfId="19" applyNumberFormat="1" applyFont="1" applyFill="1" applyBorder="1" applyAlignment="1">
      <alignment horizontal="left"/>
      <protection/>
    </xf>
    <xf numFmtId="0" fontId="0" fillId="2" borderId="1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17" fillId="2" borderId="1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E716_tem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Stream Profile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1"/>
          <c:y val="0.103"/>
          <c:w val="0.937"/>
          <c:h val="0.84325"/>
        </c:manualLayout>
      </c:layout>
      <c:scatterChart>
        <c:scatterStyle val="smooth"/>
        <c:varyColors val="0"/>
        <c:ser>
          <c:idx val="1"/>
          <c:order val="0"/>
          <c:tx>
            <c:v>Normal Depth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RESULTS!$H$3:$H$1000</c:f>
              <c:numCache>
                <c:ptCount val="998"/>
                <c:pt idx="0">
                  <c:v>1002.9503180639889</c:v>
                </c:pt>
                <c:pt idx="1">
                  <c:v>1003.3925814605598</c:v>
                </c:pt>
                <c:pt idx="2">
                  <c:v>1003.813394295487</c:v>
                </c:pt>
                <c:pt idx="3">
                  <c:v>1004.2234915231063</c:v>
                </c:pt>
                <c:pt idx="4">
                  <c:v>1004.6296495512593</c:v>
                </c:pt>
                <c:pt idx="5">
                  <c:v>1005.0354508827401</c:v>
                </c:pt>
                <c:pt idx="6">
                  <c:v>1005.4426922138466</c:v>
                </c:pt>
                <c:pt idx="7">
                  <c:v>1005.8523195511698</c:v>
                </c:pt>
                <c:pt idx="8">
                  <c:v>1006.2647295049316</c:v>
                </c:pt>
                <c:pt idx="9">
                  <c:v>1006.6796597092012</c:v>
                </c:pt>
                <c:pt idx="10">
                  <c:v>1007.0959354048543</c:v>
                </c:pt>
                <c:pt idx="11">
                  <c:v>1007.511320252328</c:v>
                </c:pt>
                <c:pt idx="12">
                  <c:v>1007.92269053238</c:v>
                </c:pt>
                <c:pt idx="13">
                  <c:v>1008.326687474287</c:v>
                </c:pt>
                <c:pt idx="14">
                  <c:v>1008.7208395558978</c:v>
                </c:pt>
                <c:pt idx="15">
                  <c:v>1009.1047762929495</c:v>
                </c:pt>
                <c:pt idx="16">
                  <c:v>1009.4807108616801</c:v>
                </c:pt>
                <c:pt idx="17">
                  <c:v>1009.852570330578</c:v>
                </c:pt>
                <c:pt idx="18">
                  <c:v>1010.2243089669497</c:v>
                </c:pt>
                <c:pt idx="19">
                  <c:v>1010.5986672090033</c:v>
                </c:pt>
                <c:pt idx="20">
                  <c:v>1010.9769286478034</c:v>
                </c:pt>
                <c:pt idx="21">
                  <c:v>1011.3592950034626</c:v>
                </c:pt>
                <c:pt idx="22">
                  <c:v>1011.7453673817611</c:v>
                </c:pt>
                <c:pt idx="23">
                  <c:v>1012.1345039343313</c:v>
                </c:pt>
                <c:pt idx="24">
                  <c:v>1012.5260303779994</c:v>
                </c:pt>
                <c:pt idx="25">
                  <c:v>1012.9193448278729</c:v>
                </c:pt>
                <c:pt idx="26">
                  <c:v>1013.3139591910772</c:v>
                </c:pt>
                <c:pt idx="27">
                  <c:v>1013.7095056739391</c:v>
                </c:pt>
                <c:pt idx="28">
                  <c:v>1014.105725720317</c:v>
                </c:pt>
                <c:pt idx="29">
                  <c:v>1014.5024502987126</c:v>
                </c:pt>
                <c:pt idx="30">
                  <c:v>1014.8995763295952</c:v>
                </c:pt>
                <c:pt idx="31">
                  <c:v>1015.2970392339198</c:v>
                </c:pt>
                <c:pt idx="32">
                  <c:v>1015.6947816870747</c:v>
                </c:pt>
                <c:pt idx="33">
                  <c:v>1016.0927154567338</c:v>
                </c:pt>
                <c:pt idx="34">
                  <c:v>1016.4906778040823</c:v>
                </c:pt>
                <c:pt idx="35">
                  <c:v>1016.8883823596037</c:v>
                </c:pt>
                <c:pt idx="36">
                  <c:v>1017.2853715712216</c:v>
                </c:pt>
                <c:pt idx="37">
                  <c:v>1017.6809759283204</c:v>
                </c:pt>
                <c:pt idx="38">
                  <c:v>1018.0742865776668</c:v>
                </c:pt>
                <c:pt idx="39">
                  <c:v>1018.4641408919086</c:v>
                </c:pt>
                <c:pt idx="40">
                  <c:v>1018.8491050494978</c:v>
                </c:pt>
                <c:pt idx="41">
                  <c:v>1019.2274209259007</c:v>
                </c:pt>
                <c:pt idx="42">
                  <c:v>1019.5968604602814</c:v>
                </c:pt>
                <c:pt idx="43">
                  <c:v>1019.9544410639248</c:v>
                </c:pt>
                <c:pt idx="44">
                  <c:v>1020.2960513410989</c:v>
                </c:pt>
                <c:pt idx="45">
                  <c:v>1020.6163023052114</c:v>
                </c:pt>
                <c:pt idx="46">
                  <c:v>1020.9091803868278</c:v>
                </c:pt>
                <c:pt idx="47">
                  <c:v>1021.169994855953</c:v>
                </c:pt>
                <c:pt idx="48">
                  <c:v>1021.3975863592724</c:v>
                </c:pt>
                <c:pt idx="49">
                  <c:v>1021.595006621522</c:v>
                </c:pt>
                <c:pt idx="50">
                  <c:v>1021.7680628501033</c:v>
                </c:pt>
                <c:pt idx="51">
                  <c:v>1021.9240702633956</c:v>
                </c:pt>
                <c:pt idx="52">
                  <c:v>1022.0716667067459</c:v>
                </c:pt>
                <c:pt idx="53">
                  <c:v>1022.2212846870917</c:v>
                </c:pt>
                <c:pt idx="54">
                  <c:v>1022.3843494382493</c:v>
                </c:pt>
                <c:pt idx="55">
                  <c:v>1022.5711913181937</c:v>
                </c:pt>
                <c:pt idx="56">
                  <c:v>1022.7887411905313</c:v>
                </c:pt>
                <c:pt idx="57">
                  <c:v>1023.0393331767896</c:v>
                </c:pt>
                <c:pt idx="58">
                  <c:v>1023.3211521442126</c:v>
                </c:pt>
                <c:pt idx="59">
                  <c:v>1023.6298118985669</c:v>
                </c:pt>
                <c:pt idx="60">
                  <c:v>1023.9601267504338</c:v>
                </c:pt>
                <c:pt idx="61">
                  <c:v>1024.307319715732</c:v>
                </c:pt>
                <c:pt idx="62">
                  <c:v>1024.6674504451905</c:v>
                </c:pt>
                <c:pt idx="63">
                  <c:v>1025.0373072512944</c:v>
                </c:pt>
                <c:pt idx="64">
                  <c:v>1025.4141347718164</c:v>
                </c:pt>
                <c:pt idx="65">
                  <c:v>1025.7954142343215</c:v>
                </c:pt>
                <c:pt idx="66">
                  <c:v>1026.1787396764548</c:v>
                </c:pt>
                <c:pt idx="67">
                  <c:v>1026.5617560047544</c:v>
                </c:pt>
                <c:pt idx="68">
                  <c:v>1026.9420988417903</c:v>
                </c:pt>
                <c:pt idx="69">
                  <c:v>1027.3173090422551</c:v>
                </c:pt>
                <c:pt idx="70">
                  <c:v>1027.684612958167</c:v>
                </c:pt>
                <c:pt idx="71">
                  <c:v>1028.0406579653024</c:v>
                </c:pt>
                <c:pt idx="72">
                  <c:v>1028.3809444316446</c:v>
                </c:pt>
                <c:pt idx="73">
                  <c:v>1028.7001153913568</c:v>
                </c:pt>
                <c:pt idx="74">
                  <c:v>1028.991715856379</c:v>
                </c:pt>
                <c:pt idx="75">
                  <c:v>1029.2528125320748</c:v>
                </c:pt>
                <c:pt idx="76">
                  <c:v>1029.4808314388272</c:v>
                </c:pt>
                <c:pt idx="77">
                  <c:v>1029.6866051510535</c:v>
                </c:pt>
                <c:pt idx="78">
                  <c:v>1029.8663682553065</c:v>
                </c:pt>
                <c:pt idx="79">
                  <c:v>1030.0523078098615</c:v>
                </c:pt>
                <c:pt idx="80">
                  <c:v>1030.2079289786686</c:v>
                </c:pt>
                <c:pt idx="81">
                  <c:v>1030.4241348025455</c:v>
                </c:pt>
                <c:pt idx="82">
                  <c:v>1030.5515879117866</c:v>
                </c:pt>
                <c:pt idx="83">
                  <c:v>1030.8842848302882</c:v>
                </c:pt>
                <c:pt idx="84">
                  <c:v>1031.0545621725807</c:v>
                </c:pt>
              </c:numCache>
            </c:numRef>
          </c:yVal>
          <c:smooth val="1"/>
        </c:ser>
        <c:ser>
          <c:idx val="3"/>
          <c:order val="1"/>
          <c:tx>
            <c:v>Critical Depth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RESULTS!$I$3:$I$1000</c:f>
              <c:numCache>
                <c:ptCount val="998"/>
                <c:pt idx="0">
                  <c:v>1001.7787668175467</c:v>
                </c:pt>
                <c:pt idx="1">
                  <c:v>1002.2009933670489</c:v>
                </c:pt>
                <c:pt idx="2">
                  <c:v>1002.6133736163114</c:v>
                </c:pt>
                <c:pt idx="3">
                  <c:v>1003.0217015236539</c:v>
                </c:pt>
                <c:pt idx="4">
                  <c:v>1003.4291859168757</c:v>
                </c:pt>
                <c:pt idx="5">
                  <c:v>1003.8373024293493</c:v>
                </c:pt>
                <c:pt idx="6">
                  <c:v>1004.2465254475994</c:v>
                </c:pt>
                <c:pt idx="7">
                  <c:v>1004.6566987626966</c:v>
                </c:pt>
                <c:pt idx="8">
                  <c:v>1005.0671344125064</c:v>
                </c:pt>
                <c:pt idx="9">
                  <c:v>1005.4766224934126</c:v>
                </c:pt>
                <c:pt idx="10">
                  <c:v>1005.8835136784456</c:v>
                </c:pt>
                <c:pt idx="11">
                  <c:v>1006.2859780639883</c:v>
                </c:pt>
                <c:pt idx="12">
                  <c:v>1006.6824521440963</c:v>
                </c:pt>
                <c:pt idx="13">
                  <c:v>1007.0721665326101</c:v>
                </c:pt>
                <c:pt idx="14">
                  <c:v>1007.455543234554</c:v>
                </c:pt>
                <c:pt idx="15">
                  <c:v>1007.834229167093</c:v>
                </c:pt>
                <c:pt idx="16">
                  <c:v>1008.2106570186592</c:v>
                </c:pt>
                <c:pt idx="17">
                  <c:v>1008.5872962386001</c:v>
                </c:pt>
                <c:pt idx="18">
                  <c:v>1008.9659917691029</c:v>
                </c:pt>
                <c:pt idx="19">
                  <c:v>1009.3477070801838</c:v>
                </c:pt>
                <c:pt idx="20">
                  <c:v>1009.7326509082176</c:v>
                </c:pt>
                <c:pt idx="21">
                  <c:v>1010.1205588111897</c:v>
                </c:pt>
                <c:pt idx="22">
                  <c:v>1010.5109478755778</c:v>
                </c:pt>
                <c:pt idx="23">
                  <c:v>1010.9032843656889</c:v>
                </c:pt>
                <c:pt idx="24">
                  <c:v>1011.2970728403504</c:v>
                </c:pt>
                <c:pt idx="25">
                  <c:v>1011.691892045955</c:v>
                </c:pt>
                <c:pt idx="26">
                  <c:v>1012.0873989109708</c:v>
                </c:pt>
                <c:pt idx="27">
                  <c:v>1012.4833143956591</c:v>
                </c:pt>
                <c:pt idx="28">
                  <c:v>1012.879398987229</c:v>
                </c:pt>
                <c:pt idx="29">
                  <c:v>1013.2754214911179</c:v>
                </c:pt>
                <c:pt idx="30">
                  <c:v>1013.6711223967945</c:v>
                </c:pt>
                <c:pt idx="31">
                  <c:v>1014.0661715675335</c:v>
                </c:pt>
                <c:pt idx="32">
                  <c:v>1014.4601201562879</c:v>
                </c:pt>
                <c:pt idx="33">
                  <c:v>1014.8523471173237</c:v>
                </c:pt>
                <c:pt idx="34">
                  <c:v>1015.2420032144404</c:v>
                </c:pt>
                <c:pt idx="35">
                  <c:v>1015.6279574192248</c:v>
                </c:pt>
                <c:pt idx="36">
                  <c:v>1016.0087544423787</c:v>
                </c:pt>
                <c:pt idx="37">
                  <c:v>1016.3825942379884</c:v>
                </c:pt>
                <c:pt idx="38">
                  <c:v>1016.7473470120882</c:v>
                </c:pt>
                <c:pt idx="39">
                  <c:v>1017.1006177477333</c:v>
                </c:pt>
                <c:pt idx="40">
                  <c:v>1017.4398730073814</c:v>
                </c:pt>
                <c:pt idx="41">
                  <c:v>1017.7626394391438</c:v>
                </c:pt>
                <c:pt idx="42">
                  <c:v>1018.0667744666458</c:v>
                </c:pt>
                <c:pt idx="43">
                  <c:v>1018.3507953271903</c:v>
                </c:pt>
                <c:pt idx="44">
                  <c:v>1018.6142280502777</c:v>
                </c:pt>
                <c:pt idx="45">
                  <c:v>1018.8579043795136</c:v>
                </c:pt>
                <c:pt idx="46">
                  <c:v>1019.0840992651571</c:v>
                </c:pt>
                <c:pt idx="47">
                  <c:v>1019.2964078368133</c:v>
                </c:pt>
                <c:pt idx="48">
                  <c:v>1019.499321640785</c:v>
                </c:pt>
                <c:pt idx="49">
                  <c:v>1019.6976679717736</c:v>
                </c:pt>
                <c:pt idx="50">
                  <c:v>1019.8961832149793</c:v>
                </c:pt>
                <c:pt idx="51">
                  <c:v>1020.0994181954491</c:v>
                </c:pt>
                <c:pt idx="52">
                  <c:v>1020.3118124296526</c:v>
                </c:pt>
                <c:pt idx="53">
                  <c:v>1020.5376912979397</c:v>
                </c:pt>
                <c:pt idx="54">
                  <c:v>1020.7809435449702</c:v>
                </c:pt>
                <c:pt idx="55">
                  <c:v>1021.0444401086336</c:v>
                </c:pt>
                <c:pt idx="56">
                  <c:v>1021.3294443946885</c:v>
                </c:pt>
                <c:pt idx="57">
                  <c:v>1021.6353541497208</c:v>
                </c:pt>
                <c:pt idx="58">
                  <c:v>1021.9599604147855</c:v>
                </c:pt>
                <c:pt idx="59">
                  <c:v>1022.3000865106445</c:v>
                </c:pt>
                <c:pt idx="60">
                  <c:v>1022.6522631098486</c:v>
                </c:pt>
                <c:pt idx="61">
                  <c:v>1023.0131490898459</c:v>
                </c:pt>
                <c:pt idx="62">
                  <c:v>1023.3796368798675</c:v>
                </c:pt>
                <c:pt idx="63">
                  <c:v>1023.7487647710259</c:v>
                </c:pt>
                <c:pt idx="64">
                  <c:v>1024.1175886577357</c:v>
                </c:pt>
                <c:pt idx="65">
                  <c:v>1024.483096364817</c:v>
                </c:pt>
                <c:pt idx="66">
                  <c:v>1024.842184745137</c:v>
                </c:pt>
                <c:pt idx="67">
                  <c:v>1025.1916980782287</c:v>
                </c:pt>
                <c:pt idx="68">
                  <c:v>1025.5285282388995</c:v>
                </c:pt>
                <c:pt idx="69">
                  <c:v>1025.8497855887986</c:v>
                </c:pt>
                <c:pt idx="70">
                  <c:v>1026.1530385205094</c:v>
                </c:pt>
                <c:pt idx="71">
                  <c:v>1026.4366219002263</c:v>
                </c:pt>
                <c:pt idx="72">
                  <c:v>1026.6999507713547</c:v>
                </c:pt>
                <c:pt idx="73">
                  <c:v>1026.9438262037445</c:v>
                </c:pt>
                <c:pt idx="74">
                  <c:v>1027.1704797153848</c:v>
                </c:pt>
                <c:pt idx="75">
                  <c:v>1027.3835576018926</c:v>
                </c:pt>
                <c:pt idx="76">
                  <c:v>1027.5872876395913</c:v>
                </c:pt>
                <c:pt idx="77">
                  <c:v>1027.7864970591693</c:v>
                </c:pt>
                <c:pt idx="78">
                  <c:v>1027.9845077342075</c:v>
                </c:pt>
                <c:pt idx="79">
                  <c:v>1028.1858747550987</c:v>
                </c:pt>
                <c:pt idx="80">
                  <c:v>1028.3901388344482</c:v>
                </c:pt>
                <c:pt idx="81">
                  <c:v>1028.6039093674733</c:v>
                </c:pt>
                <c:pt idx="82">
                  <c:v>1028.8171900957054</c:v>
                </c:pt>
                <c:pt idx="83">
                  <c:v>1029.0486788037479</c:v>
                </c:pt>
                <c:pt idx="84">
                  <c:v>1029.2589003771077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RESULTS!$B$1</c:f>
              <c:strCache>
                <c:ptCount val="1"/>
                <c:pt idx="0">
                  <c:v>Bed elev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RESULTS!$B$3:$B$1000</c:f>
              <c:numCache>
                <c:ptCount val="998"/>
                <c:pt idx="0">
                  <c:v>1000.3970148658295</c:v>
                </c:pt>
                <c:pt idx="1">
                  <c:v>1000.7940297316591</c:v>
                </c:pt>
                <c:pt idx="2">
                  <c:v>1001.1910445974886</c:v>
                </c:pt>
                <c:pt idx="3">
                  <c:v>1001.5880594633181</c:v>
                </c:pt>
                <c:pt idx="4">
                  <c:v>1001.9850743291477</c:v>
                </c:pt>
                <c:pt idx="5">
                  <c:v>1002.3820891949772</c:v>
                </c:pt>
                <c:pt idx="6">
                  <c:v>1002.7791040608067</c:v>
                </c:pt>
                <c:pt idx="7">
                  <c:v>1003.1761189266363</c:v>
                </c:pt>
                <c:pt idx="8">
                  <c:v>1003.5731337924658</c:v>
                </c:pt>
                <c:pt idx="9">
                  <c:v>1003.9701486582953</c:v>
                </c:pt>
                <c:pt idx="10">
                  <c:v>1004.3671635241249</c:v>
                </c:pt>
                <c:pt idx="11">
                  <c:v>1004.7641783899544</c:v>
                </c:pt>
                <c:pt idx="12">
                  <c:v>1005.1611932557839</c:v>
                </c:pt>
                <c:pt idx="13">
                  <c:v>1005.5582081216135</c:v>
                </c:pt>
                <c:pt idx="14">
                  <c:v>1005.955222987443</c:v>
                </c:pt>
                <c:pt idx="15">
                  <c:v>1006.3522378532725</c:v>
                </c:pt>
                <c:pt idx="16">
                  <c:v>1006.7492527191021</c:v>
                </c:pt>
                <c:pt idx="17">
                  <c:v>1007.1462675849316</c:v>
                </c:pt>
                <c:pt idx="18">
                  <c:v>1007.5432824507611</c:v>
                </c:pt>
                <c:pt idx="19">
                  <c:v>1007.9402973165907</c:v>
                </c:pt>
                <c:pt idx="20">
                  <c:v>1008.3373121824202</c:v>
                </c:pt>
                <c:pt idx="21">
                  <c:v>1008.7343270482497</c:v>
                </c:pt>
                <c:pt idx="22">
                  <c:v>1009.1313419140793</c:v>
                </c:pt>
                <c:pt idx="23">
                  <c:v>1009.5283567799088</c:v>
                </c:pt>
                <c:pt idx="24">
                  <c:v>1009.9253716457383</c:v>
                </c:pt>
                <c:pt idx="25">
                  <c:v>1010.3223865115679</c:v>
                </c:pt>
                <c:pt idx="26">
                  <c:v>1010.7194013773974</c:v>
                </c:pt>
                <c:pt idx="27">
                  <c:v>1011.1164162432269</c:v>
                </c:pt>
                <c:pt idx="28">
                  <c:v>1011.5134311090565</c:v>
                </c:pt>
                <c:pt idx="29">
                  <c:v>1011.910445974886</c:v>
                </c:pt>
                <c:pt idx="30">
                  <c:v>1012.3074608407155</c:v>
                </c:pt>
                <c:pt idx="31">
                  <c:v>1012.704475706545</c:v>
                </c:pt>
                <c:pt idx="32">
                  <c:v>1013.1014905723746</c:v>
                </c:pt>
                <c:pt idx="33">
                  <c:v>1013.4985054382041</c:v>
                </c:pt>
                <c:pt idx="34">
                  <c:v>1013.8955203040337</c:v>
                </c:pt>
                <c:pt idx="35">
                  <c:v>1014.2925351698632</c:v>
                </c:pt>
                <c:pt idx="36">
                  <c:v>1014.6895500356927</c:v>
                </c:pt>
                <c:pt idx="37">
                  <c:v>1015.0865649015223</c:v>
                </c:pt>
                <c:pt idx="38">
                  <c:v>1015.4835797673518</c:v>
                </c:pt>
                <c:pt idx="39">
                  <c:v>1015.8805946331813</c:v>
                </c:pt>
                <c:pt idx="40">
                  <c:v>1016.2776094990109</c:v>
                </c:pt>
                <c:pt idx="41">
                  <c:v>1016.6746243648404</c:v>
                </c:pt>
                <c:pt idx="42">
                  <c:v>1017.0716392306699</c:v>
                </c:pt>
                <c:pt idx="43">
                  <c:v>1017.2521005333197</c:v>
                </c:pt>
                <c:pt idx="44">
                  <c:v>1017.4325618359694</c:v>
                </c:pt>
                <c:pt idx="45">
                  <c:v>1017.6130231386192</c:v>
                </c:pt>
                <c:pt idx="46">
                  <c:v>1017.7934844412689</c:v>
                </c:pt>
                <c:pt idx="47">
                  <c:v>1017.9739457439186</c:v>
                </c:pt>
                <c:pt idx="48">
                  <c:v>1018.1544070465684</c:v>
                </c:pt>
                <c:pt idx="49">
                  <c:v>1018.3348683492181</c:v>
                </c:pt>
                <c:pt idx="50">
                  <c:v>1018.5153296518679</c:v>
                </c:pt>
                <c:pt idx="51">
                  <c:v>1018.6957909545176</c:v>
                </c:pt>
                <c:pt idx="52">
                  <c:v>1018.8762522571674</c:v>
                </c:pt>
                <c:pt idx="53">
                  <c:v>1019.0567135598171</c:v>
                </c:pt>
                <c:pt idx="54">
                  <c:v>1019.2371748624669</c:v>
                </c:pt>
                <c:pt idx="55">
                  <c:v>1019.4176361651166</c:v>
                </c:pt>
                <c:pt idx="56">
                  <c:v>1019.5980974677664</c:v>
                </c:pt>
                <c:pt idx="57">
                  <c:v>1019.9951123335959</c:v>
                </c:pt>
                <c:pt idx="58">
                  <c:v>1020.3921271994254</c:v>
                </c:pt>
                <c:pt idx="59">
                  <c:v>1020.789142065255</c:v>
                </c:pt>
                <c:pt idx="60">
                  <c:v>1021.1861569310845</c:v>
                </c:pt>
                <c:pt idx="61">
                  <c:v>1021.583171796914</c:v>
                </c:pt>
                <c:pt idx="62">
                  <c:v>1021.9801866627436</c:v>
                </c:pt>
                <c:pt idx="63">
                  <c:v>1022.3772015285731</c:v>
                </c:pt>
                <c:pt idx="64">
                  <c:v>1022.7742163944026</c:v>
                </c:pt>
                <c:pt idx="65">
                  <c:v>1023.1712312602322</c:v>
                </c:pt>
                <c:pt idx="66">
                  <c:v>1023.5682461260617</c:v>
                </c:pt>
                <c:pt idx="67">
                  <c:v>1023.9652609918912</c:v>
                </c:pt>
                <c:pt idx="68">
                  <c:v>1024.3622758577208</c:v>
                </c:pt>
                <c:pt idx="69">
                  <c:v>1024.7592907235503</c:v>
                </c:pt>
                <c:pt idx="70">
                  <c:v>1025.1563055893798</c:v>
                </c:pt>
                <c:pt idx="71">
                  <c:v>1025.3367668920296</c:v>
                </c:pt>
                <c:pt idx="72">
                  <c:v>1025.5172281946793</c:v>
                </c:pt>
                <c:pt idx="73">
                  <c:v>1025.697689497329</c:v>
                </c:pt>
                <c:pt idx="74">
                  <c:v>1025.8781507999788</c:v>
                </c:pt>
                <c:pt idx="75">
                  <c:v>1026.0586121026286</c:v>
                </c:pt>
                <c:pt idx="76">
                  <c:v>1026.2390734052783</c:v>
                </c:pt>
                <c:pt idx="77">
                  <c:v>1026.419534707928</c:v>
                </c:pt>
                <c:pt idx="78">
                  <c:v>1026.5999960105778</c:v>
                </c:pt>
                <c:pt idx="79">
                  <c:v>1026.7804573132275</c:v>
                </c:pt>
                <c:pt idx="80">
                  <c:v>1026.9609186158773</c:v>
                </c:pt>
                <c:pt idx="81">
                  <c:v>1027.141379918527</c:v>
                </c:pt>
                <c:pt idx="82">
                  <c:v>1027.3218412211768</c:v>
                </c:pt>
                <c:pt idx="83">
                  <c:v>1027.5023025238265</c:v>
                </c:pt>
                <c:pt idx="84">
                  <c:v>1027.6827638264763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RESULTS!$D$1</c:f>
              <c:strCache>
                <c:ptCount val="1"/>
                <c:pt idx="0">
                  <c:v>Water elev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RESULTS!$D$3:$D$1000</c:f>
              <c:numCache>
                <c:ptCount val="998"/>
                <c:pt idx="0">
                  <c:v>1008.0020539672007</c:v>
                </c:pt>
                <c:pt idx="1">
                  <c:v>1008.0253563167397</c:v>
                </c:pt>
                <c:pt idx="2">
                  <c:v>1008.0452752381742</c:v>
                </c:pt>
                <c:pt idx="3">
                  <c:v>1008.0649258371552</c:v>
                </c:pt>
                <c:pt idx="4">
                  <c:v>1008.0867634578861</c:v>
                </c:pt>
                <c:pt idx="5">
                  <c:v>1008.1127658893571</c:v>
                </c:pt>
                <c:pt idx="6">
                  <c:v>1008.1448858063991</c:v>
                </c:pt>
                <c:pt idx="7">
                  <c:v>1008.18545278977</c:v>
                </c:pt>
                <c:pt idx="8">
                  <c:v>1008.2374374318566</c:v>
                </c:pt>
                <c:pt idx="9">
                  <c:v>1008.3045914659891</c:v>
                </c:pt>
                <c:pt idx="10">
                  <c:v>1008.3914812993264</c:v>
                </c:pt>
                <c:pt idx="11">
                  <c:v>1008.5033957583581</c:v>
                </c:pt>
                <c:pt idx="12">
                  <c:v>1008.6460244203095</c:v>
                </c:pt>
                <c:pt idx="13">
                  <c:v>1008.8246923192362</c:v>
                </c:pt>
                <c:pt idx="14">
                  <c:v>1009.0429854372125</c:v>
                </c:pt>
                <c:pt idx="15">
                  <c:v>1009.3011089210592</c:v>
                </c:pt>
                <c:pt idx="16">
                  <c:v>1009.5951176459027</c:v>
                </c:pt>
                <c:pt idx="17">
                  <c:v>1009.9180490017466</c:v>
                </c:pt>
                <c:pt idx="18">
                  <c:v>1010.2623313347967</c:v>
                </c:pt>
                <c:pt idx="19">
                  <c:v>1010.621673983545</c:v>
                </c:pt>
                <c:pt idx="20">
                  <c:v>1010.9915958876309</c:v>
                </c:pt>
                <c:pt idx="21">
                  <c:v>1011.3690885767497</c:v>
                </c:pt>
                <c:pt idx="22">
                  <c:v>1011.7521086476992</c:v>
                </c:pt>
                <c:pt idx="23">
                  <c:v>1012.1392037553434</c:v>
                </c:pt>
                <c:pt idx="24">
                  <c:v>1012.529296693947</c:v>
                </c:pt>
                <c:pt idx="25">
                  <c:v>1012.9215712936939</c:v>
                </c:pt>
                <c:pt idx="26">
                  <c:v>1013.3154094417814</c:v>
                </c:pt>
                <c:pt idx="27">
                  <c:v>1013.7103497347721</c:v>
                </c:pt>
                <c:pt idx="28">
                  <c:v>1014.1060541659822</c:v>
                </c:pt>
                <c:pt idx="29">
                  <c:v>1014.5022770834905</c:v>
                </c:pt>
                <c:pt idx="30">
                  <c:v>1014.8988342272173</c:v>
                </c:pt>
                <c:pt idx="31">
                  <c:v>1015.29556945265</c:v>
                </c:pt>
                <c:pt idx="32">
                  <c:v>1015.6923174549853</c:v>
                </c:pt>
                <c:pt idx="33">
                  <c:v>1016.0888593981598</c:v>
                </c:pt>
                <c:pt idx="34">
                  <c:v>1016.4848709655404</c:v>
                </c:pt>
                <c:pt idx="35">
                  <c:v>1016.8798625328917</c:v>
                </c:pt>
                <c:pt idx="36">
                  <c:v>1017.2731164034809</c:v>
                </c:pt>
                <c:pt idx="37">
                  <c:v>1017.6636278401112</c:v>
                </c:pt>
                <c:pt idx="38">
                  <c:v>1018.0500606932483</c:v>
                </c:pt>
                <c:pt idx="39">
                  <c:v>1018.4307293922848</c:v>
                </c:pt>
                <c:pt idx="40">
                  <c:v>1018.8036172763733</c:v>
                </c:pt>
                <c:pt idx="41">
                  <c:v>1019.1664405611091</c:v>
                </c:pt>
                <c:pt idx="42">
                  <c:v>1019.5167633193337</c:v>
                </c:pt>
                <c:pt idx="43">
                  <c:v>1019.8521696597528</c:v>
                </c:pt>
                <c:pt idx="44">
                  <c:v>1020.1704995910636</c:v>
                </c:pt>
                <c:pt idx="45">
                  <c:v>1020.470151534681</c:v>
                </c:pt>
                <c:pt idx="46">
                  <c:v>1020.7504106263574</c:v>
                </c:pt>
                <c:pt idx="47">
                  <c:v>1021.0117196589534</c:v>
                </c:pt>
                <c:pt idx="48">
                  <c:v>1021.2556800971706</c:v>
                </c:pt>
                <c:pt idx="49">
                  <c:v>1021.484719398727</c:v>
                </c:pt>
                <c:pt idx="50">
                  <c:v>1021.70157470882</c:v>
                </c:pt>
                <c:pt idx="51">
                  <c:v>1021.9090412030966</c:v>
                </c:pt>
                <c:pt idx="52">
                  <c:v>1022.1100767773904</c:v>
                </c:pt>
                <c:pt idx="53">
                  <c:v>1022.3082251429154</c:v>
                </c:pt>
                <c:pt idx="54">
                  <c:v>1022.5079663850157</c:v>
                </c:pt>
                <c:pt idx="55">
                  <c:v>1022.7147199374458</c:v>
                </c:pt>
                <c:pt idx="56">
                  <c:v>1022.934326193824</c:v>
                </c:pt>
                <c:pt idx="57">
                  <c:v>1023.1721123218874</c:v>
                </c:pt>
                <c:pt idx="58">
                  <c:v>1023.4319056226917</c:v>
                </c:pt>
                <c:pt idx="59">
                  <c:v>1023.7153751974984</c:v>
                </c:pt>
                <c:pt idx="60">
                  <c:v>1024.0219229629495</c:v>
                </c:pt>
                <c:pt idx="61">
                  <c:v>1024.3491023323772</c:v>
                </c:pt>
                <c:pt idx="62">
                  <c:v>1024.693333451708</c:v>
                </c:pt>
                <c:pt idx="63">
                  <c:v>1025.050600926921</c:v>
                </c:pt>
                <c:pt idx="64">
                  <c:v>1025.4169183273766</c:v>
                </c:pt>
                <c:pt idx="65">
                  <c:v>1025.7885218884942</c:v>
                </c:pt>
                <c:pt idx="66">
                  <c:v>1026.1618795440359</c:v>
                </c:pt>
                <c:pt idx="67">
                  <c:v>1026.5336251484296</c:v>
                </c:pt>
                <c:pt idx="68">
                  <c:v>1026.9004902254642</c:v>
                </c:pt>
                <c:pt idx="69">
                  <c:v>1027.2592835186672</c:v>
                </c:pt>
                <c:pt idx="70">
                  <c:v>1027.6069170613303</c:v>
                </c:pt>
                <c:pt idx="71">
                  <c:v>1027.9405352448453</c:v>
                </c:pt>
                <c:pt idx="72">
                  <c:v>1028.2576507066744</c:v>
                </c:pt>
                <c:pt idx="73">
                  <c:v>1028.556530723605</c:v>
                </c:pt>
                <c:pt idx="74">
                  <c:v>1028.8362612426988</c:v>
                </c:pt>
                <c:pt idx="75">
                  <c:v>1029.0975865901266</c:v>
                </c:pt>
                <c:pt idx="76">
                  <c:v>1029.3417455479773</c:v>
                </c:pt>
                <c:pt idx="77">
                  <c:v>1029.572656144975</c:v>
                </c:pt>
                <c:pt idx="78">
                  <c:v>1029.791245221744</c:v>
                </c:pt>
                <c:pt idx="79">
                  <c:v>1030.0053794695232</c:v>
                </c:pt>
                <c:pt idx="80">
                  <c:v>1030.2092690151374</c:v>
                </c:pt>
                <c:pt idx="81">
                  <c:v>1030.4232784952505</c:v>
                </c:pt>
                <c:pt idx="82">
                  <c:v>1030.616979338118</c:v>
                </c:pt>
                <c:pt idx="83">
                  <c:v>1030.8563147193083</c:v>
                </c:pt>
                <c:pt idx="84">
                  <c:v>1031.0638614346822</c:v>
                </c:pt>
              </c:numCache>
            </c:numRef>
          </c:yVal>
          <c:smooth val="1"/>
        </c:ser>
        <c:ser>
          <c:idx val="4"/>
          <c:order val="4"/>
          <c:tx>
            <c:v>New Bed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RESULTS!$R$3:$R$1000</c:f>
              <c:numCache>
                <c:ptCount val="998"/>
                <c:pt idx="0">
                  <c:v>1000.4129018548135</c:v>
                </c:pt>
                <c:pt idx="1">
                  <c:v>1000.8352003033373</c:v>
                </c:pt>
                <c:pt idx="2">
                  <c:v>1001.2476409194884</c:v>
                </c:pt>
                <c:pt idx="3">
                  <c:v>1001.6560185579774</c:v>
                </c:pt>
                <c:pt idx="4">
                  <c:v>1002.0635466794234</c:v>
                </c:pt>
                <c:pt idx="5">
                  <c:v>1002.4717051885402</c:v>
                </c:pt>
                <c:pt idx="6">
                  <c:v>1002.880970016762</c:v>
                </c:pt>
                <c:pt idx="7">
                  <c:v>1003.2911835642698</c:v>
                </c:pt>
                <c:pt idx="8">
                  <c:v>1003.7016542850916</c:v>
                </c:pt>
                <c:pt idx="9">
                  <c:v>1004.1111676631089</c:v>
                </c:pt>
                <c:pt idx="10">
                  <c:v>1004.5180702128755</c:v>
                </c:pt>
                <c:pt idx="11">
                  <c:v>1004.9205298243628</c:v>
                </c:pt>
                <c:pt idx="12">
                  <c:v>1005.3169836513243</c:v>
                </c:pt>
                <c:pt idx="13">
                  <c:v>1005.7066656487976</c:v>
                </c:pt>
                <c:pt idx="14">
                  <c:v>1006.09000257313</c:v>
                </c:pt>
                <c:pt idx="15">
                  <c:v>1006.4686457859721</c:v>
                </c:pt>
                <c:pt idx="16">
                  <c:v>1006.8450308970287</c:v>
                </c:pt>
                <c:pt idx="17">
                  <c:v>1007.2216286731036</c:v>
                </c:pt>
                <c:pt idx="18">
                  <c:v>1007.6002845796191</c:v>
                </c:pt>
                <c:pt idx="19">
                  <c:v>1007.9819626108853</c:v>
                </c:pt>
                <c:pt idx="20">
                  <c:v>1008.3668722453327</c:v>
                </c:pt>
                <c:pt idx="21">
                  <c:v>1008.7547497970729</c:v>
                </c:pt>
                <c:pt idx="22">
                  <c:v>1009.1451128609204</c:v>
                </c:pt>
                <c:pt idx="23">
                  <c:v>1009.5374278185974</c:v>
                </c:pt>
                <c:pt idx="24">
                  <c:v>1009.9311989388609</c:v>
                </c:pt>
                <c:pt idx="25">
                  <c:v>1010.32600432924</c:v>
                </c:pt>
                <c:pt idx="26">
                  <c:v>1010.721500010986</c:v>
                </c:pt>
                <c:pt idx="27">
                  <c:v>1011.1174058340598</c:v>
                </c:pt>
                <c:pt idx="28">
                  <c:v>1011.5134810035092</c:v>
                </c:pt>
                <c:pt idx="29">
                  <c:v>1011.9094928709379</c:v>
                </c:pt>
                <c:pt idx="30">
                  <c:v>1012.305180284768</c:v>
                </c:pt>
                <c:pt idx="31">
                  <c:v>1012.700211284531</c:v>
                </c:pt>
                <c:pt idx="32">
                  <c:v>1013.094135072409</c:v>
                </c:pt>
                <c:pt idx="33">
                  <c:v>1013.4863286797812</c:v>
                </c:pt>
                <c:pt idx="34">
                  <c:v>1013.8759412418719</c:v>
                </c:pt>
                <c:pt idx="35">
                  <c:v>1014.2618407953161</c:v>
                </c:pt>
                <c:pt idx="36">
                  <c:v>1014.6425722897559</c:v>
                </c:pt>
                <c:pt idx="37">
                  <c:v>1015.0163376022067</c:v>
                </c:pt>
                <c:pt idx="38">
                  <c:v>1015.3810109547455</c:v>
                </c:pt>
                <c:pt idx="39">
                  <c:v>1015.734203612016</c:v>
                </c:pt>
                <c:pt idx="40">
                  <c:v>1016.0733904600481</c:v>
                </c:pt>
                <c:pt idx="41">
                  <c:v>1016.3961077263109</c:v>
                </c:pt>
                <c:pt idx="42">
                  <c:v>1016.7002222462162</c:v>
                </c:pt>
                <c:pt idx="43">
                  <c:v>1016.9842584701371</c:v>
                </c:pt>
                <c:pt idx="44">
                  <c:v>1017.247745112866</c:v>
                </c:pt>
                <c:pt idx="45">
                  <c:v>1017.4915102419847</c:v>
                </c:pt>
                <c:pt idx="46">
                  <c:v>1017.7178186404745</c:v>
                </c:pt>
                <c:pt idx="47">
                  <c:v>1017.9302514707381</c:v>
                </c:pt>
                <c:pt idx="48">
                  <c:v>1018.1332881909087</c:v>
                </c:pt>
                <c:pt idx="49">
                  <c:v>1018.3317509448373</c:v>
                </c:pt>
                <c:pt idx="50">
                  <c:v>1018.5303785347222</c:v>
                </c:pt>
                <c:pt idx="51">
                  <c:v>1018.733726765349</c:v>
                </c:pt>
                <c:pt idx="52">
                  <c:v>1018.9462369133452</c:v>
                </c:pt>
                <c:pt idx="53">
                  <c:v>1019.172228602563</c:v>
                </c:pt>
                <c:pt idx="54">
                  <c:v>1019.4155778726822</c:v>
                </c:pt>
                <c:pt idx="55">
                  <c:v>1019.6791401251041</c:v>
                </c:pt>
                <c:pt idx="56">
                  <c:v>1019.9641669318531</c:v>
                </c:pt>
                <c:pt idx="57">
                  <c:v>1020.2700530884953</c:v>
                </c:pt>
                <c:pt idx="58">
                  <c:v>1020.5945960674749</c:v>
                </c:pt>
                <c:pt idx="59">
                  <c:v>1020.9346310406929</c:v>
                </c:pt>
                <c:pt idx="60">
                  <c:v>1021.2867005703418</c:v>
                </c:pt>
                <c:pt idx="61">
                  <c:v>1021.6474720051674</c:v>
                </c:pt>
                <c:pt idx="62">
                  <c:v>1022.0138423305182</c:v>
                </c:pt>
                <c:pt idx="63">
                  <c:v>1022.3828518275964</c:v>
                </c:pt>
                <c:pt idx="64">
                  <c:v>1022.7515575025698</c:v>
                </c:pt>
                <c:pt idx="65">
                  <c:v>1023.1169487722985</c:v>
                </c:pt>
                <c:pt idx="66">
                  <c:v>1023.475925479626</c:v>
                </c:pt>
                <c:pt idx="67">
                  <c:v>1023.825336800986</c:v>
                </c:pt>
                <c:pt idx="68">
                  <c:v>1024.1620814397752</c:v>
                </c:pt>
                <c:pt idx="69">
                  <c:v>1024.483277906802</c:v>
                </c:pt>
                <c:pt idx="70">
                  <c:v>1024.7865027462572</c:v>
                </c:pt>
                <c:pt idx="71">
                  <c:v>1025.070096946358</c:v>
                </c:pt>
                <c:pt idx="72">
                  <c:v>1025.3334772943297</c:v>
                </c:pt>
                <c:pt idx="73">
                  <c:v>1025.5774400557284</c:v>
                </c:pt>
                <c:pt idx="74">
                  <c:v>1025.8042053800943</c:v>
                </c:pt>
                <c:pt idx="75">
                  <c:v>1026.0174028464542</c:v>
                </c:pt>
                <c:pt idx="76">
                  <c:v>1026.2212460542348</c:v>
                </c:pt>
                <c:pt idx="77">
                  <c:v>1026.4205493041086</c:v>
                </c:pt>
                <c:pt idx="78">
                  <c:v>1026.6186377497415</c:v>
                </c:pt>
                <c:pt idx="79">
                  <c:v>1026.8200520733828</c:v>
                </c:pt>
                <c:pt idx="80">
                  <c:v>1027.0243614263304</c:v>
                </c:pt>
                <c:pt idx="81">
                  <c:v>1027.2381134235388</c:v>
                </c:pt>
                <c:pt idx="82">
                  <c:v>1027.4514255678246</c:v>
                </c:pt>
                <c:pt idx="83">
                  <c:v>1027.6827638264763</c:v>
                </c:pt>
                <c:pt idx="84">
                  <c:v>1027.8931083925324</c:v>
                </c:pt>
              </c:numCache>
            </c:numRef>
          </c:yVal>
          <c:smooth val="1"/>
        </c:ser>
        <c:axId val="29717933"/>
        <c:axId val="66134806"/>
      </c:scatterChart>
      <c:valAx>
        <c:axId val="29717933"/>
        <c:scaling>
          <c:orientation val="maxMin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crossBetween val="midCat"/>
        <c:dispUnits/>
      </c:valAx>
      <c:valAx>
        <c:axId val="66134806"/>
        <c:scaling>
          <c:orientation val="minMax"/>
          <c:min val="99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Elevation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At val="-5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21125"/>
          <c:w val="0.1525"/>
          <c:h val="0.171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Velocity, Shear and Depth with Distance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1115"/>
          <c:w val="0.906"/>
          <c:h val="0.843"/>
        </c:manualLayout>
      </c:layout>
      <c:scatterChart>
        <c:scatterStyle val="smooth"/>
        <c:varyColors val="0"/>
        <c:ser>
          <c:idx val="2"/>
          <c:order val="0"/>
          <c:tx>
            <c:v>Bed Shear Stress (Pa)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RESULTS!$G$3:$G$1000</c:f>
              <c:numCache>
                <c:ptCount val="998"/>
                <c:pt idx="0">
                  <c:v>3.255435031241364</c:v>
                </c:pt>
                <c:pt idx="1">
                  <c:v>3.6266856754219434</c:v>
                </c:pt>
                <c:pt idx="2">
                  <c:v>4.057536032726757</c:v>
                </c:pt>
                <c:pt idx="3">
                  <c:v>4.564590809690407</c:v>
                </c:pt>
                <c:pt idx="4">
                  <c:v>5.167786006121474</c:v>
                </c:pt>
                <c:pt idx="5">
                  <c:v>5.8915667651944945</c:v>
                </c:pt>
                <c:pt idx="6">
                  <c:v>6.7658767162969236</c:v>
                </c:pt>
                <c:pt idx="7">
                  <c:v>7.82626618631612</c:v>
                </c:pt>
                <c:pt idx="8">
                  <c:v>9.111994262033164</c:v>
                </c:pt>
                <c:pt idx="9">
                  <c:v>10.660276135043185</c:v>
                </c:pt>
                <c:pt idx="10">
                  <c:v>12.494197374664749</c:v>
                </c:pt>
                <c:pt idx="11">
                  <c:v>14.602493224199723</c:v>
                </c:pt>
                <c:pt idx="12">
                  <c:v>16.914009059856852</c:v>
                </c:pt>
                <c:pt idx="13">
                  <c:v>19.280854368668603</c:v>
                </c:pt>
                <c:pt idx="14">
                  <c:v>21.49657767681981</c:v>
                </c:pt>
                <c:pt idx="15">
                  <c:v>23.365283780324788</c:v>
                </c:pt>
                <c:pt idx="16">
                  <c:v>24.78661708350783</c:v>
                </c:pt>
                <c:pt idx="17">
                  <c:v>25.783768453973327</c:v>
                </c:pt>
                <c:pt idx="18">
                  <c:v>26.45465599077913</c:v>
                </c:pt>
                <c:pt idx="19">
                  <c:v>26.90495572849739</c:v>
                </c:pt>
                <c:pt idx="20">
                  <c:v>27.21378797844646</c:v>
                </c:pt>
                <c:pt idx="21">
                  <c:v>27.431044043914554</c:v>
                </c:pt>
                <c:pt idx="22">
                  <c:v>27.586332865470872</c:v>
                </c:pt>
                <c:pt idx="23">
                  <c:v>27.697589878364827</c:v>
                </c:pt>
                <c:pt idx="24">
                  <c:v>27.77643881160293</c:v>
                </c:pt>
                <c:pt idx="25">
                  <c:v>27.830927093354205</c:v>
                </c:pt>
                <c:pt idx="26">
                  <c:v>27.86674684027932</c:v>
                </c:pt>
                <c:pt idx="27">
                  <c:v>27.887711785296304</c:v>
                </c:pt>
                <c:pt idx="28">
                  <c:v>27.89589098910072</c:v>
                </c:pt>
                <c:pt idx="29">
                  <c:v>27.89157861339477</c:v>
                </c:pt>
                <c:pt idx="30">
                  <c:v>27.873165872791716</c:v>
                </c:pt>
                <c:pt idx="31">
                  <c:v>27.836961824047705</c:v>
                </c:pt>
                <c:pt idx="32">
                  <c:v>27.777006611777274</c:v>
                </c:pt>
                <c:pt idx="33">
                  <c:v>27.684971054048518</c:v>
                </c:pt>
                <c:pt idx="34">
                  <c:v>27.55024409192122</c:v>
                </c:pt>
                <c:pt idx="35">
                  <c:v>27.360351919741284</c:v>
                </c:pt>
                <c:pt idx="36">
                  <c:v>27.101811335344717</c:v>
                </c:pt>
                <c:pt idx="37">
                  <c:v>26.761488326229962</c:v>
                </c:pt>
                <c:pt idx="38">
                  <c:v>26.328431124012525</c:v>
                </c:pt>
                <c:pt idx="39">
                  <c:v>25.79603273857019</c:v>
                </c:pt>
                <c:pt idx="40">
                  <c:v>25.164273718541423</c:v>
                </c:pt>
                <c:pt idx="41">
                  <c:v>24.44166353378778</c:v>
                </c:pt>
                <c:pt idx="42">
                  <c:v>23.64643284706453</c:v>
                </c:pt>
                <c:pt idx="43">
                  <c:v>22.80647897555289</c:v>
                </c:pt>
                <c:pt idx="44">
                  <c:v>21.957627164288184</c:v>
                </c:pt>
                <c:pt idx="45">
                  <c:v>21.139981240644143</c:v>
                </c:pt>
                <c:pt idx="46">
                  <c:v>20.392855433081834</c:v>
                </c:pt>
                <c:pt idx="47">
                  <c:v>19.749401499294397</c:v>
                </c:pt>
                <c:pt idx="48">
                  <c:v>19.23354794676953</c:v>
                </c:pt>
                <c:pt idx="49">
                  <c:v>18.860907518791468</c:v>
                </c:pt>
                <c:pt idx="50">
                  <c:v>18.643388280555577</c:v>
                </c:pt>
                <c:pt idx="51">
                  <c:v>18.593735469831124</c:v>
                </c:pt>
                <c:pt idx="52">
                  <c:v>18.727469354639453</c:v>
                </c:pt>
                <c:pt idx="53">
                  <c:v>19.06008622784772</c:v>
                </c:pt>
                <c:pt idx="54">
                  <c:v>19.600127416603907</c:v>
                </c:pt>
                <c:pt idx="55">
                  <c:v>20.339581185137877</c:v>
                </c:pt>
                <c:pt idx="56">
                  <c:v>21.244933894245854</c:v>
                </c:pt>
                <c:pt idx="57">
                  <c:v>22.253842030586974</c:v>
                </c:pt>
                <c:pt idx="58">
                  <c:v>23.28194624346079</c:v>
                </c:pt>
                <c:pt idx="59">
                  <c:v>24.240171396836196</c:v>
                </c:pt>
                <c:pt idx="60">
                  <c:v>25.055557683920252</c:v>
                </c:pt>
                <c:pt idx="61">
                  <c:v>25.684608242546016</c:v>
                </c:pt>
                <c:pt idx="62">
                  <c:v>26.113049392293163</c:v>
                </c:pt>
                <c:pt idx="63">
                  <c:v>26.345754826421647</c:v>
                </c:pt>
                <c:pt idx="64">
                  <c:v>26.395331005713437</c:v>
                </c:pt>
                <c:pt idx="65">
                  <c:v>26.27500302798908</c:v>
                </c:pt>
                <c:pt idx="66">
                  <c:v>25.996534264558747</c:v>
                </c:pt>
                <c:pt idx="67">
                  <c:v>25.57140653273917</c:v>
                </c:pt>
                <c:pt idx="68">
                  <c:v>25.01343965740844</c:v>
                </c:pt>
                <c:pt idx="69">
                  <c:v>24.341428674830468</c:v>
                </c:pt>
                <c:pt idx="70">
                  <c:v>23.581240973351182</c:v>
                </c:pt>
                <c:pt idx="71">
                  <c:v>22.76614185210845</c:v>
                </c:pt>
                <c:pt idx="72">
                  <c:v>21.936176669786047</c:v>
                </c:pt>
                <c:pt idx="73">
                  <c:v>21.133489683912764</c:v>
                </c:pt>
                <c:pt idx="74">
                  <c:v>20.39998396325059</c:v>
                </c:pt>
                <c:pt idx="75">
                  <c:v>19.765856654558153</c:v>
                </c:pt>
                <c:pt idx="76">
                  <c:v>19.256984513234308</c:v>
                </c:pt>
                <c:pt idx="77">
                  <c:v>18.871587944333125</c:v>
                </c:pt>
                <c:pt idx="78">
                  <c:v>18.627572769496442</c:v>
                </c:pt>
                <c:pt idx="79">
                  <c:v>18.478552626290043</c:v>
                </c:pt>
                <c:pt idx="80">
                  <c:v>18.482898717418482</c:v>
                </c:pt>
                <c:pt idx="81">
                  <c:v>18.480125797308872</c:v>
                </c:pt>
                <c:pt idx="82">
                  <c:v>18.70943195229943</c:v>
                </c:pt>
                <c:pt idx="83">
                  <c:v>18.617027380400906</c:v>
                </c:pt>
                <c:pt idx="84">
                  <c:v>18.648450184600208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RESULTS!$F$2</c:f>
              <c:strCache>
                <c:ptCount val="1"/>
                <c:pt idx="0">
                  <c:v>V (ms-1)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RESULTS!$F$3:$F$1000</c:f>
              <c:numCache>
                <c:ptCount val="998"/>
                <c:pt idx="0">
                  <c:v>0.6588307856843935</c:v>
                </c:pt>
                <c:pt idx="1">
                  <c:v>0.6953834122671169</c:v>
                </c:pt>
                <c:pt idx="2">
                  <c:v>0.7355302878628234</c:v>
                </c:pt>
                <c:pt idx="3">
                  <c:v>0.7801359547916769</c:v>
                </c:pt>
                <c:pt idx="4">
                  <c:v>0.830083209172147</c:v>
                </c:pt>
                <c:pt idx="5">
                  <c:v>0.8863082056255973</c:v>
                </c:pt>
                <c:pt idx="6">
                  <c:v>0.9497983446533568</c:v>
                </c:pt>
                <c:pt idx="7">
                  <c:v>1.0215195339177232</c:v>
                </c:pt>
                <c:pt idx="8">
                  <c:v>1.1022397961746295</c:v>
                </c:pt>
                <c:pt idx="9">
                  <c:v>1.1922122928988328</c:v>
                </c:pt>
                <c:pt idx="10">
                  <c:v>1.2906947676691938</c:v>
                </c:pt>
                <c:pt idx="11">
                  <c:v>1.3953490948719476</c:v>
                </c:pt>
                <c:pt idx="12">
                  <c:v>1.50173273520321</c:v>
                </c:pt>
                <c:pt idx="13">
                  <c:v>1.6033653926941132</c:v>
                </c:pt>
                <c:pt idx="14">
                  <c:v>1.6929885873535322</c:v>
                </c:pt>
                <c:pt idx="15">
                  <c:v>1.7650414076474161</c:v>
                </c:pt>
                <c:pt idx="16">
                  <c:v>1.8179335185316996</c:v>
                </c:pt>
                <c:pt idx="17">
                  <c:v>1.8541401764330308</c:v>
                </c:pt>
                <c:pt idx="18">
                  <c:v>1.878107415841069</c:v>
                </c:pt>
                <c:pt idx="19">
                  <c:v>1.8940241367169321</c:v>
                </c:pt>
                <c:pt idx="20">
                  <c:v>1.9048635289156184</c:v>
                </c:pt>
                <c:pt idx="21">
                  <c:v>1.9124519704266059</c:v>
                </c:pt>
                <c:pt idx="22">
                  <c:v>1.9178575847533932</c:v>
                </c:pt>
                <c:pt idx="23">
                  <c:v>1.9217210993747191</c:v>
                </c:pt>
                <c:pt idx="24">
                  <c:v>1.9244545135909013</c:v>
                </c:pt>
                <c:pt idx="25">
                  <c:v>1.926341163738629</c:v>
                </c:pt>
                <c:pt idx="26">
                  <c:v>1.9275804121671753</c:v>
                </c:pt>
                <c:pt idx="27">
                  <c:v>1.9283053625846824</c:v>
                </c:pt>
                <c:pt idx="28">
                  <c:v>1.928588118775001</c:v>
                </c:pt>
                <c:pt idx="29">
                  <c:v>1.9284390445260742</c:v>
                </c:pt>
                <c:pt idx="30">
                  <c:v>1.927802405946271</c:v>
                </c:pt>
                <c:pt idx="31">
                  <c:v>1.9265500019135315</c:v>
                </c:pt>
                <c:pt idx="32">
                  <c:v>1.924474183139463</c:v>
                </c:pt>
                <c:pt idx="33">
                  <c:v>1.9212832882927844</c:v>
                </c:pt>
                <c:pt idx="34">
                  <c:v>1.9166026919846557</c:v>
                </c:pt>
                <c:pt idx="35">
                  <c:v>1.9099861053505527</c:v>
                </c:pt>
                <c:pt idx="36">
                  <c:v>1.9009405158270027</c:v>
                </c:pt>
                <c:pt idx="37">
                  <c:v>1.8889675602024851</c:v>
                </c:pt>
                <c:pt idx="38">
                  <c:v>1.8736214887755933</c:v>
                </c:pt>
                <c:pt idx="39">
                  <c:v>1.8545810933494817</c:v>
                </c:pt>
                <c:pt idx="40">
                  <c:v>1.8317304648352397</c:v>
                </c:pt>
                <c:pt idx="41">
                  <c:v>1.8052391728443364</c:v>
                </c:pt>
                <c:pt idx="42">
                  <c:v>1.7756288218380376</c:v>
                </c:pt>
                <c:pt idx="43">
                  <c:v>1.7438072896415626</c:v>
                </c:pt>
                <c:pt idx="44">
                  <c:v>1.711047521813784</c:v>
                </c:pt>
                <c:pt idx="45">
                  <c:v>1.6788877763028773</c:v>
                </c:pt>
                <c:pt idx="46">
                  <c:v>1.6489534229557787</c:v>
                </c:pt>
                <c:pt idx="47">
                  <c:v>1.6227302712525127</c:v>
                </c:pt>
                <c:pt idx="48">
                  <c:v>1.6013972210445702</c:v>
                </c:pt>
                <c:pt idx="49">
                  <c:v>1.585808206931783</c:v>
                </c:pt>
                <c:pt idx="50">
                  <c:v>1.5766372772689594</c:v>
                </c:pt>
                <c:pt idx="51">
                  <c:v>1.5745363537596766</c:v>
                </c:pt>
                <c:pt idx="52">
                  <c:v>1.5801885691119044</c:v>
                </c:pt>
                <c:pt idx="53">
                  <c:v>1.5941596000337284</c:v>
                </c:pt>
                <c:pt idx="54">
                  <c:v>1.6165860082945958</c:v>
                </c:pt>
                <c:pt idx="55">
                  <c:v>1.646798153392936</c:v>
                </c:pt>
                <c:pt idx="56">
                  <c:v>1.683050163413472</c:v>
                </c:pt>
                <c:pt idx="57">
                  <c:v>1.7225501262406264</c:v>
                </c:pt>
                <c:pt idx="58">
                  <c:v>1.7618908874070796</c:v>
                </c:pt>
                <c:pt idx="59">
                  <c:v>1.7977827602108918</c:v>
                </c:pt>
                <c:pt idx="60">
                  <c:v>1.827769412295408</c:v>
                </c:pt>
                <c:pt idx="61">
                  <c:v>1.8505713799633532</c:v>
                </c:pt>
                <c:pt idx="62">
                  <c:v>1.8659420995766247</c:v>
                </c:pt>
                <c:pt idx="63">
                  <c:v>1.874237794461939</c:v>
                </c:pt>
                <c:pt idx="64">
                  <c:v>1.8760003911056253</c:v>
                </c:pt>
                <c:pt idx="65">
                  <c:v>1.8717194600327292</c:v>
                </c:pt>
                <c:pt idx="66">
                  <c:v>1.8617745751319716</c:v>
                </c:pt>
                <c:pt idx="67">
                  <c:v>1.8464887952630233</c:v>
                </c:pt>
                <c:pt idx="68">
                  <c:v>1.8262325393154233</c:v>
                </c:pt>
                <c:pt idx="69">
                  <c:v>1.8015337419295618</c:v>
                </c:pt>
                <c:pt idx="70">
                  <c:v>1.7731794785394657</c:v>
                </c:pt>
                <c:pt idx="71">
                  <c:v>1.7422644977962236</c:v>
                </c:pt>
                <c:pt idx="72">
                  <c:v>1.7102115529873705</c:v>
                </c:pt>
                <c:pt idx="73">
                  <c:v>1.6786299843984986</c:v>
                </c:pt>
                <c:pt idx="74">
                  <c:v>1.6492416019997633</c:v>
                </c:pt>
                <c:pt idx="75">
                  <c:v>1.6234061580334997</c:v>
                </c:pt>
                <c:pt idx="76">
                  <c:v>1.6023725955900234</c:v>
                </c:pt>
                <c:pt idx="77">
                  <c:v>1.5862571436911115</c:v>
                </c:pt>
                <c:pt idx="78">
                  <c:v>1.5759683909476716</c:v>
                </c:pt>
                <c:pt idx="79">
                  <c:v>1.5696518775953705</c:v>
                </c:pt>
                <c:pt idx="80">
                  <c:v>1.5698364550665136</c:v>
                </c:pt>
                <c:pt idx="81">
                  <c:v>1.5697186923058914</c:v>
                </c:pt>
                <c:pt idx="82">
                  <c:v>1.5794274047810042</c:v>
                </c:pt>
                <c:pt idx="83">
                  <c:v>1.5755222363987085</c:v>
                </c:pt>
                <c:pt idx="84">
                  <c:v>1.5768513007298317</c:v>
                </c:pt>
              </c:numCache>
            </c:numRef>
          </c:yVal>
          <c:smooth val="1"/>
        </c:ser>
        <c:ser>
          <c:idx val="1"/>
          <c:order val="2"/>
          <c:tx>
            <c:v>h (m)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RESULTS!$C$3:$C$1000</c:f>
              <c:numCache>
                <c:ptCount val="998"/>
                <c:pt idx="0">
                  <c:v>7.589202126925504</c:v>
                </c:pt>
                <c:pt idx="1">
                  <c:v>7.190277926962335</c:v>
                </c:pt>
                <c:pt idx="2">
                  <c:v>6.797816599134394</c:v>
                </c:pt>
                <c:pt idx="3">
                  <c:v>6.409139290772942</c:v>
                </c:pt>
                <c:pt idx="4">
                  <c:v>6.023492518282072</c:v>
                </c:pt>
                <c:pt idx="5">
                  <c:v>5.641378437279354</c:v>
                </c:pt>
                <c:pt idx="6">
                  <c:v>5.264275336071285</c:v>
                </c:pt>
                <c:pt idx="7">
                  <c:v>4.89466900434497</c:v>
                </c:pt>
                <c:pt idx="8">
                  <c:v>4.53621799662171</c:v>
                </c:pt>
                <c:pt idx="9">
                  <c:v>4.193883949848086</c:v>
                </c:pt>
                <c:pt idx="10">
                  <c:v>3.8738825981523655</c:v>
                </c:pt>
                <c:pt idx="11">
                  <c:v>3.5833326716414677</c:v>
                </c:pt>
                <c:pt idx="12">
                  <c:v>3.329487253484832</c:v>
                </c:pt>
                <c:pt idx="13">
                  <c:v>3.1184407638975964</c:v>
                </c:pt>
                <c:pt idx="14">
                  <c:v>2.9533571799299394</c:v>
                </c:pt>
                <c:pt idx="15">
                  <c:v>2.8327947312377146</c:v>
                </c:pt>
                <c:pt idx="16">
                  <c:v>2.750375604515163</c:v>
                </c:pt>
                <c:pt idx="17">
                  <c:v>2.6966677404180577</c:v>
                </c:pt>
                <c:pt idx="18">
                  <c:v>2.6622545429654565</c:v>
                </c:pt>
                <c:pt idx="19">
                  <c:v>2.639881880632689</c:v>
                </c:pt>
                <c:pt idx="20">
                  <c:v>2.62485995668485</c:v>
                </c:pt>
                <c:pt idx="21">
                  <c:v>2.614444742831718</c:v>
                </c:pt>
                <c:pt idx="22">
                  <c:v>2.6070757493929992</c:v>
                </c:pt>
                <c:pt idx="23">
                  <c:v>2.6018343669260213</c:v>
                </c:pt>
                <c:pt idx="24">
                  <c:v>2.598138830868151</c:v>
                </c:pt>
                <c:pt idx="25">
                  <c:v>2.5955942250105046</c:v>
                </c:pt>
                <c:pt idx="26">
                  <c:v>2.593925508082181</c:v>
                </c:pt>
                <c:pt idx="27">
                  <c:v>2.592950316384562</c:v>
                </c:pt>
                <c:pt idx="28">
                  <c:v>2.5925701560247587</c:v>
                </c:pt>
                <c:pt idx="29">
                  <c:v>2.592770569644207</c:v>
                </c:pt>
                <c:pt idx="30">
                  <c:v>2.5936268076943945</c:v>
                </c:pt>
                <c:pt idx="31">
                  <c:v>2.5953128623880963</c:v>
                </c:pt>
                <c:pt idx="32">
                  <c:v>2.598112275968973</c:v>
                </c:pt>
                <c:pt idx="33">
                  <c:v>2.602427258107733</c:v>
                </c:pt>
                <c:pt idx="34">
                  <c:v>2.6087827283715566</c:v>
                </c:pt>
                <c:pt idx="35">
                  <c:v>2.617820090938471</c:v>
                </c:pt>
                <c:pt idx="36">
                  <c:v>2.6302769383737155</c:v>
                </c:pt>
                <c:pt idx="37">
                  <c:v>2.646948579394361</c:v>
                </c:pt>
                <c:pt idx="38">
                  <c:v>2.6686286584316914</c:v>
                </c:pt>
                <c:pt idx="39">
                  <c:v>2.696026621823103</c:v>
                </c:pt>
                <c:pt idx="40">
                  <c:v>2.729659246263472</c:v>
                </c:pt>
                <c:pt idx="41">
                  <c:v>2.769716099236865</c:v>
                </c:pt>
                <c:pt idx="42">
                  <c:v>2.815903829959385</c:v>
                </c:pt>
                <c:pt idx="43">
                  <c:v>2.8672893098340837</c:v>
                </c:pt>
                <c:pt idx="44">
                  <c:v>2.9221865180575377</c:v>
                </c:pt>
                <c:pt idx="45">
                  <c:v>2.978162132439031</c:v>
                </c:pt>
                <c:pt idx="46">
                  <c:v>3.0322263384719563</c:v>
                </c:pt>
                <c:pt idx="47">
                  <c:v>3.0812267994117866</c:v>
                </c:pt>
                <c:pt idx="48">
                  <c:v>3.1222734336572446</c:v>
                </c:pt>
                <c:pt idx="49">
                  <c:v>3.152966404224875</c:v>
                </c:pt>
                <c:pt idx="50">
                  <c:v>3.171306471112345</c:v>
                </c:pt>
                <c:pt idx="51">
                  <c:v>3.175537984919182</c:v>
                </c:pt>
                <c:pt idx="52">
                  <c:v>3.164179325009352</c:v>
                </c:pt>
                <c:pt idx="53">
                  <c:v>3.1364488222472913</c:v>
                </c:pt>
                <c:pt idx="54">
                  <c:v>3.0929378173170687</c:v>
                </c:pt>
                <c:pt idx="55">
                  <c:v>3.0361948060837847</c:v>
                </c:pt>
                <c:pt idx="56">
                  <c:v>2.97079677640699</c:v>
                </c:pt>
                <c:pt idx="57">
                  <c:v>2.902673149438172</c:v>
                </c:pt>
                <c:pt idx="58">
                  <c:v>2.8378601851777243</c:v>
                </c:pt>
                <c:pt idx="59">
                  <c:v>2.7812036641253957</c:v>
                </c:pt>
                <c:pt idx="60">
                  <c:v>2.73557483037247</c:v>
                </c:pt>
                <c:pt idx="61">
                  <c:v>2.701868219803018</c:v>
                </c:pt>
                <c:pt idx="62">
                  <c:v>2.679611549112098</c:v>
                </c:pt>
                <c:pt idx="63">
                  <c:v>2.667751133166863</c:v>
                </c:pt>
                <c:pt idx="64">
                  <c:v>2.665244646912487</c:v>
                </c:pt>
                <c:pt idx="65">
                  <c:v>2.671340500949095</c:v>
                </c:pt>
                <c:pt idx="66">
                  <c:v>2.685609776170445</c:v>
                </c:pt>
                <c:pt idx="67">
                  <c:v>2.7078420474724703</c:v>
                </c:pt>
                <c:pt idx="68">
                  <c:v>2.737876963836318</c:v>
                </c:pt>
                <c:pt idx="69">
                  <c:v>2.7754129071402622</c:v>
                </c:pt>
                <c:pt idx="70">
                  <c:v>2.819793518092373</c:v>
                </c:pt>
                <c:pt idx="71">
                  <c:v>2.8698283218905396</c:v>
                </c:pt>
                <c:pt idx="72">
                  <c:v>2.9236149125914155</c:v>
                </c:pt>
                <c:pt idx="73">
                  <c:v>2.978619497132147</c:v>
                </c:pt>
                <c:pt idx="74">
                  <c:v>3.0316965045856983</c:v>
                </c:pt>
                <c:pt idx="75">
                  <c:v>3.079943965505657</c:v>
                </c:pt>
                <c:pt idx="76">
                  <c:v>3.1203728856576625</c:v>
                </c:pt>
                <c:pt idx="77">
                  <c:v>3.1520740630774045</c:v>
                </c:pt>
                <c:pt idx="78">
                  <c:v>3.172652464808236</c:v>
                </c:pt>
                <c:pt idx="79">
                  <c:v>3.1854196916960684</c:v>
                </c:pt>
                <c:pt idx="80">
                  <c:v>3.1850451579608343</c:v>
                </c:pt>
                <c:pt idx="81">
                  <c:v>3.1852841050488356</c:v>
                </c:pt>
                <c:pt idx="82">
                  <c:v>3.165704219684143</c:v>
                </c:pt>
                <c:pt idx="83">
                  <c:v>3.1735508928321328</c:v>
                </c:pt>
                <c:pt idx="84">
                  <c:v>3.1708760348460214</c:v>
                </c:pt>
              </c:numCache>
            </c:numRef>
          </c:yVal>
          <c:smooth val="1"/>
        </c:ser>
        <c:axId val="58342343"/>
        <c:axId val="55319040"/>
      </c:scatterChart>
      <c:valAx>
        <c:axId val="58342343"/>
        <c:scaling>
          <c:orientation val="maxMin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crossBetween val="midCat"/>
        <c:dispUnits/>
        <c:majorUnit val="2500"/>
        <c:minorUnit val="1000"/>
      </c:valAx>
      <c:valAx>
        <c:axId val="5531904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(m/s), Shear(N/m2) and Depth (m)</a:t>
                </a:r>
              </a:p>
            </c:rich>
          </c:tx>
          <c:layout>
            <c:manualLayout>
              <c:xMode val="factor"/>
              <c:yMode val="factor"/>
              <c:x val="0.25725"/>
              <c:y val="0.0157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965"/>
          <c:w val="0.23875"/>
          <c:h val="0.105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and Beginning Bed Profiles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1"/>
          <c:y val="0.10175"/>
          <c:w val="0.92375"/>
          <c:h val="0.8445"/>
        </c:manualLayout>
      </c:layout>
      <c:scatterChart>
        <c:scatterStyle val="smooth"/>
        <c:varyColors val="0"/>
        <c:ser>
          <c:idx val="0"/>
          <c:order val="0"/>
          <c:tx>
            <c:strRef>
              <c:f>RESULTS!$B$1:$B$2</c:f>
              <c:strCache>
                <c:ptCount val="1"/>
                <c:pt idx="0">
                  <c:v>Bed elev m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RESULTS!$B$3:$B$1000</c:f>
              <c:numCache>
                <c:ptCount val="998"/>
                <c:pt idx="0">
                  <c:v>1000.3970148658295</c:v>
                </c:pt>
                <c:pt idx="1">
                  <c:v>1000.7940297316591</c:v>
                </c:pt>
                <c:pt idx="2">
                  <c:v>1001.1910445974886</c:v>
                </c:pt>
                <c:pt idx="3">
                  <c:v>1001.5880594633181</c:v>
                </c:pt>
                <c:pt idx="4">
                  <c:v>1001.9850743291477</c:v>
                </c:pt>
                <c:pt idx="5">
                  <c:v>1002.3820891949772</c:v>
                </c:pt>
                <c:pt idx="6">
                  <c:v>1002.7791040608067</c:v>
                </c:pt>
                <c:pt idx="7">
                  <c:v>1003.1761189266363</c:v>
                </c:pt>
                <c:pt idx="8">
                  <c:v>1003.5731337924658</c:v>
                </c:pt>
                <c:pt idx="9">
                  <c:v>1003.9701486582953</c:v>
                </c:pt>
                <c:pt idx="10">
                  <c:v>1004.3671635241249</c:v>
                </c:pt>
                <c:pt idx="11">
                  <c:v>1004.7641783899544</c:v>
                </c:pt>
                <c:pt idx="12">
                  <c:v>1005.1611932557839</c:v>
                </c:pt>
                <c:pt idx="13">
                  <c:v>1005.5582081216135</c:v>
                </c:pt>
                <c:pt idx="14">
                  <c:v>1005.955222987443</c:v>
                </c:pt>
                <c:pt idx="15">
                  <c:v>1006.3522378532725</c:v>
                </c:pt>
                <c:pt idx="16">
                  <c:v>1006.7492527191021</c:v>
                </c:pt>
                <c:pt idx="17">
                  <c:v>1007.1462675849316</c:v>
                </c:pt>
                <c:pt idx="18">
                  <c:v>1007.5432824507611</c:v>
                </c:pt>
                <c:pt idx="19">
                  <c:v>1007.9402973165907</c:v>
                </c:pt>
                <c:pt idx="20">
                  <c:v>1008.3373121824202</c:v>
                </c:pt>
                <c:pt idx="21">
                  <c:v>1008.7343270482497</c:v>
                </c:pt>
                <c:pt idx="22">
                  <c:v>1009.1313419140793</c:v>
                </c:pt>
                <c:pt idx="23">
                  <c:v>1009.5283567799088</c:v>
                </c:pt>
                <c:pt idx="24">
                  <c:v>1009.9253716457383</c:v>
                </c:pt>
                <c:pt idx="25">
                  <c:v>1010.3223865115679</c:v>
                </c:pt>
                <c:pt idx="26">
                  <c:v>1010.7194013773974</c:v>
                </c:pt>
                <c:pt idx="27">
                  <c:v>1011.1164162432269</c:v>
                </c:pt>
                <c:pt idx="28">
                  <c:v>1011.5134311090565</c:v>
                </c:pt>
                <c:pt idx="29">
                  <c:v>1011.910445974886</c:v>
                </c:pt>
                <c:pt idx="30">
                  <c:v>1012.3074608407155</c:v>
                </c:pt>
                <c:pt idx="31">
                  <c:v>1012.704475706545</c:v>
                </c:pt>
                <c:pt idx="32">
                  <c:v>1013.1014905723746</c:v>
                </c:pt>
                <c:pt idx="33">
                  <c:v>1013.4985054382041</c:v>
                </c:pt>
                <c:pt idx="34">
                  <c:v>1013.8955203040337</c:v>
                </c:pt>
                <c:pt idx="35">
                  <c:v>1014.2925351698632</c:v>
                </c:pt>
                <c:pt idx="36">
                  <c:v>1014.6895500356927</c:v>
                </c:pt>
                <c:pt idx="37">
                  <c:v>1015.0865649015223</c:v>
                </c:pt>
                <c:pt idx="38">
                  <c:v>1015.4835797673518</c:v>
                </c:pt>
                <c:pt idx="39">
                  <c:v>1015.8805946331813</c:v>
                </c:pt>
                <c:pt idx="40">
                  <c:v>1016.2776094990109</c:v>
                </c:pt>
                <c:pt idx="41">
                  <c:v>1016.6746243648404</c:v>
                </c:pt>
                <c:pt idx="42">
                  <c:v>1017.0716392306699</c:v>
                </c:pt>
                <c:pt idx="43">
                  <c:v>1017.2521005333197</c:v>
                </c:pt>
                <c:pt idx="44">
                  <c:v>1017.4325618359694</c:v>
                </c:pt>
                <c:pt idx="45">
                  <c:v>1017.6130231386192</c:v>
                </c:pt>
                <c:pt idx="46">
                  <c:v>1017.7934844412689</c:v>
                </c:pt>
                <c:pt idx="47">
                  <c:v>1017.9739457439186</c:v>
                </c:pt>
                <c:pt idx="48">
                  <c:v>1018.1544070465684</c:v>
                </c:pt>
                <c:pt idx="49">
                  <c:v>1018.3348683492181</c:v>
                </c:pt>
                <c:pt idx="50">
                  <c:v>1018.5153296518679</c:v>
                </c:pt>
                <c:pt idx="51">
                  <c:v>1018.6957909545176</c:v>
                </c:pt>
                <c:pt idx="52">
                  <c:v>1018.8762522571674</c:v>
                </c:pt>
                <c:pt idx="53">
                  <c:v>1019.0567135598171</c:v>
                </c:pt>
                <c:pt idx="54">
                  <c:v>1019.2371748624669</c:v>
                </c:pt>
                <c:pt idx="55">
                  <c:v>1019.4176361651166</c:v>
                </c:pt>
                <c:pt idx="56">
                  <c:v>1019.5980974677664</c:v>
                </c:pt>
                <c:pt idx="57">
                  <c:v>1019.9951123335959</c:v>
                </c:pt>
                <c:pt idx="58">
                  <c:v>1020.3921271994254</c:v>
                </c:pt>
                <c:pt idx="59">
                  <c:v>1020.789142065255</c:v>
                </c:pt>
                <c:pt idx="60">
                  <c:v>1021.1861569310845</c:v>
                </c:pt>
                <c:pt idx="61">
                  <c:v>1021.583171796914</c:v>
                </c:pt>
                <c:pt idx="62">
                  <c:v>1021.9801866627436</c:v>
                </c:pt>
                <c:pt idx="63">
                  <c:v>1022.3772015285731</c:v>
                </c:pt>
                <c:pt idx="64">
                  <c:v>1022.7742163944026</c:v>
                </c:pt>
                <c:pt idx="65">
                  <c:v>1023.1712312602322</c:v>
                </c:pt>
                <c:pt idx="66">
                  <c:v>1023.5682461260617</c:v>
                </c:pt>
                <c:pt idx="67">
                  <c:v>1023.9652609918912</c:v>
                </c:pt>
                <c:pt idx="68">
                  <c:v>1024.3622758577208</c:v>
                </c:pt>
                <c:pt idx="69">
                  <c:v>1024.7592907235503</c:v>
                </c:pt>
                <c:pt idx="70">
                  <c:v>1025.1563055893798</c:v>
                </c:pt>
                <c:pt idx="71">
                  <c:v>1025.3367668920296</c:v>
                </c:pt>
                <c:pt idx="72">
                  <c:v>1025.5172281946793</c:v>
                </c:pt>
                <c:pt idx="73">
                  <c:v>1025.697689497329</c:v>
                </c:pt>
                <c:pt idx="74">
                  <c:v>1025.8781507999788</c:v>
                </c:pt>
                <c:pt idx="75">
                  <c:v>1026.0586121026286</c:v>
                </c:pt>
                <c:pt idx="76">
                  <c:v>1026.2390734052783</c:v>
                </c:pt>
                <c:pt idx="77">
                  <c:v>1026.419534707928</c:v>
                </c:pt>
                <c:pt idx="78">
                  <c:v>1026.5999960105778</c:v>
                </c:pt>
                <c:pt idx="79">
                  <c:v>1026.7804573132275</c:v>
                </c:pt>
                <c:pt idx="80">
                  <c:v>1026.9609186158773</c:v>
                </c:pt>
                <c:pt idx="81">
                  <c:v>1027.141379918527</c:v>
                </c:pt>
                <c:pt idx="82">
                  <c:v>1027.3218412211768</c:v>
                </c:pt>
                <c:pt idx="83">
                  <c:v>1027.5023025238265</c:v>
                </c:pt>
                <c:pt idx="84">
                  <c:v>1027.6827638264763</c:v>
                </c:pt>
              </c:numCache>
            </c:numRef>
          </c:yVal>
          <c:smooth val="1"/>
        </c:ser>
        <c:ser>
          <c:idx val="1"/>
          <c:order val="1"/>
          <c:tx>
            <c:v>Newbed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RESULTS!$R$3:$R$1000</c:f>
              <c:numCache>
                <c:ptCount val="998"/>
                <c:pt idx="0">
                  <c:v>1000.4129018548135</c:v>
                </c:pt>
                <c:pt idx="1">
                  <c:v>1000.8352003033373</c:v>
                </c:pt>
                <c:pt idx="2">
                  <c:v>1001.2476409194884</c:v>
                </c:pt>
                <c:pt idx="3">
                  <c:v>1001.6560185579774</c:v>
                </c:pt>
                <c:pt idx="4">
                  <c:v>1002.0635466794234</c:v>
                </c:pt>
                <c:pt idx="5">
                  <c:v>1002.4717051885402</c:v>
                </c:pt>
                <c:pt idx="6">
                  <c:v>1002.880970016762</c:v>
                </c:pt>
                <c:pt idx="7">
                  <c:v>1003.2911835642698</c:v>
                </c:pt>
                <c:pt idx="8">
                  <c:v>1003.7016542850916</c:v>
                </c:pt>
                <c:pt idx="9">
                  <c:v>1004.1111676631089</c:v>
                </c:pt>
                <c:pt idx="10">
                  <c:v>1004.5180702128755</c:v>
                </c:pt>
                <c:pt idx="11">
                  <c:v>1004.9205298243628</c:v>
                </c:pt>
                <c:pt idx="12">
                  <c:v>1005.3169836513243</c:v>
                </c:pt>
                <c:pt idx="13">
                  <c:v>1005.7066656487976</c:v>
                </c:pt>
                <c:pt idx="14">
                  <c:v>1006.09000257313</c:v>
                </c:pt>
                <c:pt idx="15">
                  <c:v>1006.4686457859721</c:v>
                </c:pt>
                <c:pt idx="16">
                  <c:v>1006.8450308970287</c:v>
                </c:pt>
                <c:pt idx="17">
                  <c:v>1007.2216286731036</c:v>
                </c:pt>
                <c:pt idx="18">
                  <c:v>1007.6002845796191</c:v>
                </c:pt>
                <c:pt idx="19">
                  <c:v>1007.9819626108853</c:v>
                </c:pt>
                <c:pt idx="20">
                  <c:v>1008.3668722453327</c:v>
                </c:pt>
                <c:pt idx="21">
                  <c:v>1008.7547497970729</c:v>
                </c:pt>
                <c:pt idx="22">
                  <c:v>1009.1451128609204</c:v>
                </c:pt>
                <c:pt idx="23">
                  <c:v>1009.5374278185974</c:v>
                </c:pt>
                <c:pt idx="24">
                  <c:v>1009.9311989388609</c:v>
                </c:pt>
                <c:pt idx="25">
                  <c:v>1010.32600432924</c:v>
                </c:pt>
                <c:pt idx="26">
                  <c:v>1010.721500010986</c:v>
                </c:pt>
                <c:pt idx="27">
                  <c:v>1011.1174058340598</c:v>
                </c:pt>
                <c:pt idx="28">
                  <c:v>1011.5134810035092</c:v>
                </c:pt>
                <c:pt idx="29">
                  <c:v>1011.9094928709379</c:v>
                </c:pt>
                <c:pt idx="30">
                  <c:v>1012.305180284768</c:v>
                </c:pt>
                <c:pt idx="31">
                  <c:v>1012.700211284531</c:v>
                </c:pt>
                <c:pt idx="32">
                  <c:v>1013.094135072409</c:v>
                </c:pt>
                <c:pt idx="33">
                  <c:v>1013.4863286797812</c:v>
                </c:pt>
                <c:pt idx="34">
                  <c:v>1013.8759412418719</c:v>
                </c:pt>
                <c:pt idx="35">
                  <c:v>1014.2618407953161</c:v>
                </c:pt>
                <c:pt idx="36">
                  <c:v>1014.6425722897559</c:v>
                </c:pt>
                <c:pt idx="37">
                  <c:v>1015.0163376022067</c:v>
                </c:pt>
                <c:pt idx="38">
                  <c:v>1015.3810109547455</c:v>
                </c:pt>
                <c:pt idx="39">
                  <c:v>1015.734203612016</c:v>
                </c:pt>
                <c:pt idx="40">
                  <c:v>1016.0733904600481</c:v>
                </c:pt>
                <c:pt idx="41">
                  <c:v>1016.3961077263109</c:v>
                </c:pt>
                <c:pt idx="42">
                  <c:v>1016.7002222462162</c:v>
                </c:pt>
                <c:pt idx="43">
                  <c:v>1016.9842584701371</c:v>
                </c:pt>
                <c:pt idx="44">
                  <c:v>1017.247745112866</c:v>
                </c:pt>
                <c:pt idx="45">
                  <c:v>1017.4915102419847</c:v>
                </c:pt>
                <c:pt idx="46">
                  <c:v>1017.7178186404745</c:v>
                </c:pt>
                <c:pt idx="47">
                  <c:v>1017.9302514707381</c:v>
                </c:pt>
                <c:pt idx="48">
                  <c:v>1018.1332881909087</c:v>
                </c:pt>
                <c:pt idx="49">
                  <c:v>1018.3317509448373</c:v>
                </c:pt>
                <c:pt idx="50">
                  <c:v>1018.5303785347222</c:v>
                </c:pt>
                <c:pt idx="51">
                  <c:v>1018.733726765349</c:v>
                </c:pt>
                <c:pt idx="52">
                  <c:v>1018.9462369133452</c:v>
                </c:pt>
                <c:pt idx="53">
                  <c:v>1019.172228602563</c:v>
                </c:pt>
                <c:pt idx="54">
                  <c:v>1019.4155778726822</c:v>
                </c:pt>
                <c:pt idx="55">
                  <c:v>1019.6791401251041</c:v>
                </c:pt>
                <c:pt idx="56">
                  <c:v>1019.9641669318531</c:v>
                </c:pt>
                <c:pt idx="57">
                  <c:v>1020.2700530884953</c:v>
                </c:pt>
                <c:pt idx="58">
                  <c:v>1020.5945960674749</c:v>
                </c:pt>
                <c:pt idx="59">
                  <c:v>1020.9346310406929</c:v>
                </c:pt>
                <c:pt idx="60">
                  <c:v>1021.2867005703418</c:v>
                </c:pt>
                <c:pt idx="61">
                  <c:v>1021.6474720051674</c:v>
                </c:pt>
                <c:pt idx="62">
                  <c:v>1022.0138423305182</c:v>
                </c:pt>
                <c:pt idx="63">
                  <c:v>1022.3828518275964</c:v>
                </c:pt>
                <c:pt idx="64">
                  <c:v>1022.7515575025698</c:v>
                </c:pt>
                <c:pt idx="65">
                  <c:v>1023.1169487722985</c:v>
                </c:pt>
                <c:pt idx="66">
                  <c:v>1023.475925479626</c:v>
                </c:pt>
                <c:pt idx="67">
                  <c:v>1023.825336800986</c:v>
                </c:pt>
                <c:pt idx="68">
                  <c:v>1024.1620814397752</c:v>
                </c:pt>
                <c:pt idx="69">
                  <c:v>1024.483277906802</c:v>
                </c:pt>
                <c:pt idx="70">
                  <c:v>1024.7865027462572</c:v>
                </c:pt>
                <c:pt idx="71">
                  <c:v>1025.070096946358</c:v>
                </c:pt>
                <c:pt idx="72">
                  <c:v>1025.3334772943297</c:v>
                </c:pt>
                <c:pt idx="73">
                  <c:v>1025.5774400557284</c:v>
                </c:pt>
                <c:pt idx="74">
                  <c:v>1025.8042053800943</c:v>
                </c:pt>
                <c:pt idx="75">
                  <c:v>1026.0174028464542</c:v>
                </c:pt>
                <c:pt idx="76">
                  <c:v>1026.2212460542348</c:v>
                </c:pt>
                <c:pt idx="77">
                  <c:v>1026.4205493041086</c:v>
                </c:pt>
                <c:pt idx="78">
                  <c:v>1026.6186377497415</c:v>
                </c:pt>
                <c:pt idx="79">
                  <c:v>1026.8200520733828</c:v>
                </c:pt>
                <c:pt idx="80">
                  <c:v>1027.0243614263304</c:v>
                </c:pt>
                <c:pt idx="81">
                  <c:v>1027.2381134235388</c:v>
                </c:pt>
                <c:pt idx="82">
                  <c:v>1027.4514255678246</c:v>
                </c:pt>
                <c:pt idx="83">
                  <c:v>1027.6827638264763</c:v>
                </c:pt>
                <c:pt idx="84">
                  <c:v>1027.8931083925324</c:v>
                </c:pt>
              </c:numCache>
            </c:numRef>
          </c:yVal>
          <c:smooth val="1"/>
        </c:ser>
        <c:axId val="28109313"/>
        <c:axId val="51657226"/>
      </c:scatterChart>
      <c:valAx>
        <c:axId val="281093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crossBetween val="midCat"/>
        <c:dispUnits/>
      </c:valAx>
      <c:valAx>
        <c:axId val="51657226"/>
        <c:scaling>
          <c:orientation val="minMax"/>
          <c:min val="1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5515"/>
          <c:w val="0.12575"/>
          <c:h val="0.070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Sediment Discharge (by Cell, dx)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125"/>
          <c:y val="0.1045"/>
          <c:w val="0.93275"/>
          <c:h val="0.84"/>
        </c:manualLayout>
      </c:layout>
      <c:scatterChart>
        <c:scatterStyle val="smooth"/>
        <c:varyColors val="0"/>
        <c:ser>
          <c:idx val="0"/>
          <c:order val="0"/>
          <c:tx>
            <c:v>KK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RESULTS!$Q$3:$Q$1000</c:f>
              <c:numCache>
                <c:ptCount val="998"/>
                <c:pt idx="0">
                  <c:v>149.58904656763204</c:v>
                </c:pt>
                <c:pt idx="1">
                  <c:v>121.04068654620876</c:v>
                </c:pt>
                <c:pt idx="2">
                  <c:v>125.09991789246318</c:v>
                </c:pt>
                <c:pt idx="3">
                  <c:v>131.68726094210882</c:v>
                </c:pt>
                <c:pt idx="4">
                  <c:v>140.32973710740507</c:v>
                </c:pt>
                <c:pt idx="5">
                  <c:v>150.73019760246373</c:v>
                </c:pt>
                <c:pt idx="6">
                  <c:v>162.7904561363903</c:v>
                </c:pt>
                <c:pt idx="7">
                  <c:v>176.51029094611158</c:v>
                </c:pt>
                <c:pt idx="8">
                  <c:v>191.8642277402844</c:v>
                </c:pt>
                <c:pt idx="9">
                  <c:v>208.70247722712944</c:v>
                </c:pt>
                <c:pt idx="10">
                  <c:v>226.69349908577925</c:v>
                </c:pt>
                <c:pt idx="11">
                  <c:v>245.32291419332668</c:v>
                </c:pt>
                <c:pt idx="12">
                  <c:v>263.9561338077402</c:v>
                </c:pt>
                <c:pt idx="13">
                  <c:v>281.94931041939697</c:v>
                </c:pt>
                <c:pt idx="14">
                  <c:v>298.7675792838316</c:v>
                </c:pt>
                <c:pt idx="15">
                  <c:v>314.0618203119288</c:v>
                </c:pt>
                <c:pt idx="16">
                  <c:v>327.67487473566274</c:v>
                </c:pt>
                <c:pt idx="17">
                  <c:v>339.58650081640434</c:v>
                </c:pt>
                <c:pt idx="18">
                  <c:v>349.8412851865206</c:v>
                </c:pt>
                <c:pt idx="19">
                  <c:v>358.5057549771686</c:v>
                </c:pt>
                <c:pt idx="20">
                  <c:v>365.66392856044655</c:v>
                </c:pt>
                <c:pt idx="21">
                  <c:v>371.4278932822072</c:v>
                </c:pt>
                <c:pt idx="22">
                  <c:v>375.9418830488894</c:v>
                </c:pt>
                <c:pt idx="23">
                  <c:v>379.3747140484104</c:v>
                </c:pt>
                <c:pt idx="24">
                  <c:v>381.9048843152118</c:v>
                </c:pt>
                <c:pt idx="25">
                  <c:v>383.70390181073344</c:v>
                </c:pt>
                <c:pt idx="26">
                  <c:v>384.92151711951254</c:v>
                </c:pt>
                <c:pt idx="27">
                  <c:v>385.6742034524115</c:v>
                </c:pt>
                <c:pt idx="28">
                  <c:v>386.03663244705245</c:v>
                </c:pt>
                <c:pt idx="29">
                  <c:v>386.03476179040405</c:v>
                </c:pt>
                <c:pt idx="30">
                  <c:v>385.6392970703926</c:v>
                </c:pt>
                <c:pt idx="31">
                  <c:v>384.7583571811138</c:v>
                </c:pt>
                <c:pt idx="32">
                  <c:v>383.22999938577556</c:v>
                </c:pt>
                <c:pt idx="33">
                  <c:v>380.8157394142048</c:v>
                </c:pt>
                <c:pt idx="34">
                  <c:v>377.19910639502086</c:v>
                </c:pt>
                <c:pt idx="35">
                  <c:v>371.992885109309</c:v>
                </c:pt>
                <c:pt idx="36">
                  <c:v>364.76110155993143</c:v>
                </c:pt>
                <c:pt idx="37">
                  <c:v>355.0591072121294</c:v>
                </c:pt>
                <c:pt idx="38">
                  <c:v>342.49447461871176</c:v>
                </c:pt>
                <c:pt idx="39">
                  <c:v>326.80629662267785</c:v>
                </c:pt>
                <c:pt idx="40">
                  <c:v>307.95520849436053</c:v>
                </c:pt>
                <c:pt idx="41">
                  <c:v>286.2109459542754</c:v>
                </c:pt>
                <c:pt idx="42">
                  <c:v>262.21627982714034</c:v>
                </c:pt>
                <c:pt idx="43">
                  <c:v>237.00282600853419</c:v>
                </c:pt>
                <c:pt idx="44">
                  <c:v>211.93233148470102</c:v>
                </c:pt>
                <c:pt idx="45">
                  <c:v>188.54533737065245</c:v>
                </c:pt>
                <c:pt idx="46">
                  <c:v>168.3201760731181</c:v>
                </c:pt>
                <c:pt idx="47">
                  <c:v>152.4000040847067</c:v>
                </c:pt>
                <c:pt idx="48">
                  <c:v>141.3765188448072</c:v>
                </c:pt>
                <c:pt idx="49">
                  <c:v>135.29230118534403</c:v>
                </c:pt>
                <c:pt idx="50">
                  <c:v>133.87851655074198</c:v>
                </c:pt>
                <c:pt idx="51">
                  <c:v>136.90961288593812</c:v>
                </c:pt>
                <c:pt idx="52">
                  <c:v>144.37235681086602</c:v>
                </c:pt>
                <c:pt idx="53">
                  <c:v>156.41000779331063</c:v>
                </c:pt>
                <c:pt idx="54">
                  <c:v>173.03199618687998</c:v>
                </c:pt>
                <c:pt idx="55">
                  <c:v>193.80384358342917</c:v>
                </c:pt>
                <c:pt idx="56">
                  <c:v>217.65817322031165</c:v>
                </c:pt>
                <c:pt idx="57">
                  <c:v>242.96332086791128</c:v>
                </c:pt>
                <c:pt idx="58">
                  <c:v>267.84860658389186</c:v>
                </c:pt>
                <c:pt idx="59">
                  <c:v>290.61166737880734</c:v>
                </c:pt>
                <c:pt idx="60">
                  <c:v>310.00094188834316</c:v>
                </c:pt>
                <c:pt idx="61">
                  <c:v>325.2699817503131</c:v>
                </c:pt>
                <c:pt idx="62">
                  <c:v>336.0574078257451</c:v>
                </c:pt>
                <c:pt idx="63">
                  <c:v>342.21883953105356</c:v>
                </c:pt>
                <c:pt idx="64">
                  <c:v>343.7047206390538</c:v>
                </c:pt>
                <c:pt idx="65">
                  <c:v>340.50793124577064</c:v>
                </c:pt>
                <c:pt idx="66">
                  <c:v>332.6701999428656</c:v>
                </c:pt>
                <c:pt idx="67">
                  <c:v>320.32985575548787</c:v>
                </c:pt>
                <c:pt idx="68">
                  <c:v>303.79369849921034</c:v>
                </c:pt>
                <c:pt idx="69">
                  <c:v>283.61947067939025</c:v>
                </c:pt>
                <c:pt idx="70">
                  <c:v>260.67695837677644</c:v>
                </c:pt>
                <c:pt idx="71">
                  <c:v>236.17876639818158</c:v>
                </c:pt>
                <c:pt idx="72">
                  <c:v>211.60902923941347</c:v>
                </c:pt>
                <c:pt idx="73">
                  <c:v>188.62335312924708</c:v>
                </c:pt>
                <c:pt idx="74">
                  <c:v>168.7083257284051</c:v>
                </c:pt>
                <c:pt idx="75">
                  <c:v>153.11454540693433</c:v>
                </c:pt>
                <c:pt idx="76">
                  <c:v>142.1535015189292</c:v>
                </c:pt>
                <c:pt idx="77">
                  <c:v>136.1240914371302</c:v>
                </c:pt>
                <c:pt idx="78">
                  <c:v>133.49923212036086</c:v>
                </c:pt>
                <c:pt idx="79">
                  <c:v>135.27881728479935</c:v>
                </c:pt>
                <c:pt idx="80">
                  <c:v>137.05097685082248</c:v>
                </c:pt>
                <c:pt idx="81">
                  <c:v>145.01713979214855</c:v>
                </c:pt>
                <c:pt idx="82">
                  <c:v>144.59377847714623</c:v>
                </c:pt>
                <c:pt idx="83">
                  <c:v>161.09520524942496</c:v>
                </c:pt>
                <c:pt idx="84">
                  <c:v>142.65255998210165</c:v>
                </c:pt>
              </c:numCache>
            </c:numRef>
          </c:yVal>
          <c:smooth val="1"/>
        </c:ser>
        <c:ser>
          <c:idx val="1"/>
          <c:order val="1"/>
          <c:tx>
            <c:v>Brownlie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RESULTS!$U$3:$U$1000</c:f>
              <c:numCache>
                <c:ptCount val="998"/>
                <c:pt idx="0">
                  <c:v>2.328849300525317</c:v>
                </c:pt>
                <c:pt idx="1">
                  <c:v>3.251271547152139</c:v>
                </c:pt>
                <c:pt idx="2">
                  <c:v>4.5411023245104944</c:v>
                </c:pt>
                <c:pt idx="3">
                  <c:v>6.372257028002236</c:v>
                </c:pt>
                <c:pt idx="4">
                  <c:v>9.0080436699704</c:v>
                </c:pt>
                <c:pt idx="5">
                  <c:v>12.851009329182594</c:v>
                </c:pt>
                <c:pt idx="6">
                  <c:v>18.51928086259965</c:v>
                </c:pt>
                <c:pt idx="7">
                  <c:v>26.955843274946123</c:v>
                </c:pt>
                <c:pt idx="8">
                  <c:v>39.5658175188877</c:v>
                </c:pt>
                <c:pt idx="9">
                  <c:v>58.3392058391943</c:v>
                </c:pt>
                <c:pt idx="10">
                  <c:v>85.82869236492503</c:v>
                </c:pt>
                <c:pt idx="11">
                  <c:v>124.709718884336</c:v>
                </c:pt>
                <c:pt idx="12">
                  <c:v>176.5724150286909</c:v>
                </c:pt>
                <c:pt idx="13">
                  <c:v>239.97442128356244</c:v>
                </c:pt>
                <c:pt idx="14">
                  <c:v>309.00695643990326</c:v>
                </c:pt>
                <c:pt idx="15">
                  <c:v>374.65113755037737</c:v>
                </c:pt>
                <c:pt idx="16">
                  <c:v>429.19826508632696</c:v>
                </c:pt>
                <c:pt idx="17">
                  <c:v>469.87443674001287</c:v>
                </c:pt>
                <c:pt idx="18">
                  <c:v>498.3673325962578</c:v>
                </c:pt>
                <c:pt idx="19">
                  <c:v>518.0021776683934</c:v>
                </c:pt>
                <c:pt idx="20">
                  <c:v>531.7062675469882</c:v>
                </c:pt>
                <c:pt idx="21">
                  <c:v>541.4629417072457</c:v>
                </c:pt>
                <c:pt idx="22">
                  <c:v>548.4956431322298</c:v>
                </c:pt>
                <c:pt idx="23">
                  <c:v>553.5644572030387</c:v>
                </c:pt>
                <c:pt idx="24">
                  <c:v>557.172061866792</c:v>
                </c:pt>
                <c:pt idx="25">
                  <c:v>559.6724976800762</c:v>
                </c:pt>
                <c:pt idx="26">
                  <c:v>561.3195470225882</c:v>
                </c:pt>
                <c:pt idx="27">
                  <c:v>562.2847642173568</c:v>
                </c:pt>
                <c:pt idx="28">
                  <c:v>562.661574704462</c:v>
                </c:pt>
                <c:pt idx="29">
                  <c:v>562.462889391737</c:v>
                </c:pt>
                <c:pt idx="30">
                  <c:v>561.6149812261986</c:v>
                </c:pt>
                <c:pt idx="31">
                  <c:v>559.949800772378</c:v>
                </c:pt>
                <c:pt idx="32">
                  <c:v>557.1980866449376</c:v>
                </c:pt>
                <c:pt idx="33">
                  <c:v>552.9882807534344</c:v>
                </c:pt>
                <c:pt idx="34">
                  <c:v>546.8568767954677</c:v>
                </c:pt>
                <c:pt idx="35">
                  <c:v>538.2777127115372</c:v>
                </c:pt>
                <c:pt idx="36">
                  <c:v>526.7150381075513</c:v>
                </c:pt>
                <c:pt idx="37">
                  <c:v>511.70183034392903</c:v>
                </c:pt>
                <c:pt idx="38">
                  <c:v>492.9370924624259</c:v>
                </c:pt>
                <c:pt idx="39">
                  <c:v>470.387160991533</c:v>
                </c:pt>
                <c:pt idx="40">
                  <c:v>444.36913017526217</c:v>
                </c:pt>
                <c:pt idx="41">
                  <c:v>415.5903069595439</c:v>
                </c:pt>
                <c:pt idx="42">
                  <c:v>385.12253241503254</c:v>
                </c:pt>
                <c:pt idx="43">
                  <c:v>354.302254671772</c:v>
                </c:pt>
                <c:pt idx="44">
                  <c:v>324.56667613010524</c:v>
                </c:pt>
                <c:pt idx="45">
                  <c:v>297.2563506728296</c:v>
                </c:pt>
                <c:pt idx="46">
                  <c:v>273.436455915129</c:v>
                </c:pt>
                <c:pt idx="47">
                  <c:v>253.78474733204484</c:v>
                </c:pt>
                <c:pt idx="48">
                  <c:v>238.60338525533516</c:v>
                </c:pt>
                <c:pt idx="49">
                  <c:v>227.95255590978223</c:v>
                </c:pt>
                <c:pt idx="50">
                  <c:v>221.85741327589332</c:v>
                </c:pt>
                <c:pt idx="51">
                  <c:v>220.47866422660806</c:v>
                </c:pt>
                <c:pt idx="52">
                  <c:v>224.2028180609376</c:v>
                </c:pt>
                <c:pt idx="53">
                  <c:v>233.61261045146145</c:v>
                </c:pt>
                <c:pt idx="54">
                  <c:v>249.33934604618605</c:v>
                </c:pt>
                <c:pt idx="55">
                  <c:v>271.7791614415623</c:v>
                </c:pt>
                <c:pt idx="56">
                  <c:v>300.689092059753</c:v>
                </c:pt>
                <c:pt idx="57">
                  <c:v>334.7826512277987</c:v>
                </c:pt>
                <c:pt idx="58">
                  <c:v>371.5772840723755</c:v>
                </c:pt>
                <c:pt idx="59">
                  <c:v>407.7515301486896</c:v>
                </c:pt>
                <c:pt idx="60">
                  <c:v>439.9726195311978</c:v>
                </c:pt>
                <c:pt idx="61">
                  <c:v>465.7400378713154</c:v>
                </c:pt>
                <c:pt idx="62">
                  <c:v>483.7456331582209</c:v>
                </c:pt>
                <c:pt idx="63">
                  <c:v>493.68045727351875</c:v>
                </c:pt>
                <c:pt idx="64">
                  <c:v>495.8111371987889</c:v>
                </c:pt>
                <c:pt idx="65">
                  <c:v>490.64829820081525</c:v>
                </c:pt>
                <c:pt idx="66">
                  <c:v>478.81235888845106</c:v>
                </c:pt>
                <c:pt idx="67">
                  <c:v>461.04437653384946</c:v>
                </c:pt>
                <c:pt idx="68">
                  <c:v>438.2757171815614</c:v>
                </c:pt>
                <c:pt idx="69">
                  <c:v>411.68069443699846</c:v>
                </c:pt>
                <c:pt idx="70">
                  <c:v>382.6805217103727</c:v>
                </c:pt>
                <c:pt idx="71">
                  <c:v>352.857202860783</c:v>
                </c:pt>
                <c:pt idx="72">
                  <c:v>323.833549260442</c:v>
                </c:pt>
                <c:pt idx="73">
                  <c:v>297.0447303428998</c:v>
                </c:pt>
                <c:pt idx="74">
                  <c:v>273.658630540615</c:v>
                </c:pt>
                <c:pt idx="75">
                  <c:v>254.27739616393097</c:v>
                </c:pt>
                <c:pt idx="76">
                  <c:v>239.28209095366327</c:v>
                </c:pt>
                <c:pt idx="77">
                  <c:v>228.2541474451766</c:v>
                </c:pt>
                <c:pt idx="78">
                  <c:v>221.41774430777997</c:v>
                </c:pt>
                <c:pt idx="79">
                  <c:v>217.29827259187866</c:v>
                </c:pt>
                <c:pt idx="80">
                  <c:v>217.41781948968764</c:v>
                </c:pt>
                <c:pt idx="81">
                  <c:v>217.34154130633667</c:v>
                </c:pt>
                <c:pt idx="82">
                  <c:v>223.69854295815543</c:v>
                </c:pt>
                <c:pt idx="83">
                  <c:v>221.12484742122837</c:v>
                </c:pt>
                <c:pt idx="84">
                  <c:v>221.99823365100517</c:v>
                </c:pt>
              </c:numCache>
            </c:numRef>
          </c:yVal>
          <c:smooth val="1"/>
        </c:ser>
        <c:ser>
          <c:idx val="2"/>
          <c:order val="2"/>
          <c:tx>
            <c:v>Yang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RESULTS!$A$3:$A$1000</c:f>
              <c:numCache>
                <c:ptCount val="998"/>
                <c:pt idx="0">
                  <c:v>0</c:v>
                </c:pt>
                <c:pt idx="1">
                  <c:v>360.9226052995796</c:v>
                </c:pt>
                <c:pt idx="2">
                  <c:v>721.8452105991591</c:v>
                </c:pt>
                <c:pt idx="3">
                  <c:v>1082.7678158987387</c:v>
                </c:pt>
                <c:pt idx="4">
                  <c:v>1443.6904211983183</c:v>
                </c:pt>
                <c:pt idx="5">
                  <c:v>1804.6130264978979</c:v>
                </c:pt>
                <c:pt idx="6">
                  <c:v>2165.5356317974774</c:v>
                </c:pt>
                <c:pt idx="7">
                  <c:v>2526.458237097057</c:v>
                </c:pt>
                <c:pt idx="8">
                  <c:v>2887.3808423966366</c:v>
                </c:pt>
                <c:pt idx="9">
                  <c:v>3248.303447696216</c:v>
                </c:pt>
                <c:pt idx="10">
                  <c:v>3609.2260529957957</c:v>
                </c:pt>
                <c:pt idx="11">
                  <c:v>3970.1486582953753</c:v>
                </c:pt>
                <c:pt idx="12">
                  <c:v>4331.071263594955</c:v>
                </c:pt>
                <c:pt idx="13">
                  <c:v>4691.993868894535</c:v>
                </c:pt>
                <c:pt idx="14">
                  <c:v>5052.916474194115</c:v>
                </c:pt>
                <c:pt idx="15">
                  <c:v>5413.839079493695</c:v>
                </c:pt>
                <c:pt idx="16">
                  <c:v>5774.761684793275</c:v>
                </c:pt>
                <c:pt idx="17">
                  <c:v>6135.684290092855</c:v>
                </c:pt>
                <c:pt idx="18">
                  <c:v>6496.606895392435</c:v>
                </c:pt>
                <c:pt idx="19">
                  <c:v>6857.529500692015</c:v>
                </c:pt>
                <c:pt idx="20">
                  <c:v>7218.452105991595</c:v>
                </c:pt>
                <c:pt idx="21">
                  <c:v>7579.374711291175</c:v>
                </c:pt>
                <c:pt idx="22">
                  <c:v>7940.297316590755</c:v>
                </c:pt>
                <c:pt idx="23">
                  <c:v>8301.219921890335</c:v>
                </c:pt>
                <c:pt idx="24">
                  <c:v>8662.142527189915</c:v>
                </c:pt>
                <c:pt idx="25">
                  <c:v>9023.065132489495</c:v>
                </c:pt>
                <c:pt idx="26">
                  <c:v>9383.987737789075</c:v>
                </c:pt>
                <c:pt idx="27">
                  <c:v>9744.910343088655</c:v>
                </c:pt>
                <c:pt idx="28">
                  <c:v>10105.832948388235</c:v>
                </c:pt>
                <c:pt idx="29">
                  <c:v>10466.755553687815</c:v>
                </c:pt>
                <c:pt idx="30">
                  <c:v>10827.678158987395</c:v>
                </c:pt>
                <c:pt idx="31">
                  <c:v>11188.600764286975</c:v>
                </c:pt>
                <c:pt idx="32">
                  <c:v>11549.523369586555</c:v>
                </c:pt>
                <c:pt idx="33">
                  <c:v>11910.445974886135</c:v>
                </c:pt>
                <c:pt idx="34">
                  <c:v>12271.368580185715</c:v>
                </c:pt>
                <c:pt idx="35">
                  <c:v>12632.291185485296</c:v>
                </c:pt>
                <c:pt idx="36">
                  <c:v>12993.213790784876</c:v>
                </c:pt>
                <c:pt idx="37">
                  <c:v>13354.136396084456</c:v>
                </c:pt>
                <c:pt idx="38">
                  <c:v>13715.059001384036</c:v>
                </c:pt>
                <c:pt idx="39">
                  <c:v>14075.981606683616</c:v>
                </c:pt>
                <c:pt idx="40">
                  <c:v>14436.904211983196</c:v>
                </c:pt>
                <c:pt idx="41">
                  <c:v>14797.826817282776</c:v>
                </c:pt>
                <c:pt idx="42">
                  <c:v>15158.749422582356</c:v>
                </c:pt>
                <c:pt idx="43">
                  <c:v>15519.672027881936</c:v>
                </c:pt>
                <c:pt idx="44">
                  <c:v>15880.594633181516</c:v>
                </c:pt>
                <c:pt idx="45">
                  <c:v>16241.517238481096</c:v>
                </c:pt>
                <c:pt idx="46">
                  <c:v>16602.439843780674</c:v>
                </c:pt>
                <c:pt idx="47">
                  <c:v>16963.362449080254</c:v>
                </c:pt>
                <c:pt idx="48">
                  <c:v>17324.285054379834</c:v>
                </c:pt>
                <c:pt idx="49">
                  <c:v>17685.207659679414</c:v>
                </c:pt>
                <c:pt idx="50">
                  <c:v>18046.130264978994</c:v>
                </c:pt>
                <c:pt idx="51">
                  <c:v>18407.052870278574</c:v>
                </c:pt>
                <c:pt idx="52">
                  <c:v>18767.975475578154</c:v>
                </c:pt>
                <c:pt idx="53">
                  <c:v>19128.898080877734</c:v>
                </c:pt>
                <c:pt idx="54">
                  <c:v>19489.820686177314</c:v>
                </c:pt>
                <c:pt idx="55">
                  <c:v>19850.743291476894</c:v>
                </c:pt>
                <c:pt idx="56">
                  <c:v>20211.665896776474</c:v>
                </c:pt>
                <c:pt idx="57">
                  <c:v>20572.588502076054</c:v>
                </c:pt>
                <c:pt idx="58">
                  <c:v>20933.511107375634</c:v>
                </c:pt>
                <c:pt idx="59">
                  <c:v>21294.433712675214</c:v>
                </c:pt>
                <c:pt idx="60">
                  <c:v>21655.356317974794</c:v>
                </c:pt>
                <c:pt idx="61">
                  <c:v>22016.278923274374</c:v>
                </c:pt>
                <c:pt idx="62">
                  <c:v>22377.201528573954</c:v>
                </c:pt>
                <c:pt idx="63">
                  <c:v>22738.124133873534</c:v>
                </c:pt>
                <c:pt idx="64">
                  <c:v>23099.046739173114</c:v>
                </c:pt>
                <c:pt idx="65">
                  <c:v>23459.969344472695</c:v>
                </c:pt>
                <c:pt idx="66">
                  <c:v>23820.891949772275</c:v>
                </c:pt>
                <c:pt idx="67">
                  <c:v>24181.814555071855</c:v>
                </c:pt>
                <c:pt idx="68">
                  <c:v>24542.737160371435</c:v>
                </c:pt>
                <c:pt idx="69">
                  <c:v>24903.659765671015</c:v>
                </c:pt>
                <c:pt idx="70">
                  <c:v>25264.582370970595</c:v>
                </c:pt>
                <c:pt idx="71">
                  <c:v>25625.504976270175</c:v>
                </c:pt>
                <c:pt idx="72">
                  <c:v>25986.427581569755</c:v>
                </c:pt>
                <c:pt idx="73">
                  <c:v>26347.350186869335</c:v>
                </c:pt>
                <c:pt idx="74">
                  <c:v>26708.272792168915</c:v>
                </c:pt>
                <c:pt idx="75">
                  <c:v>27069.195397468495</c:v>
                </c:pt>
                <c:pt idx="76">
                  <c:v>27430.118002768075</c:v>
                </c:pt>
                <c:pt idx="77">
                  <c:v>27791.040608067655</c:v>
                </c:pt>
                <c:pt idx="78">
                  <c:v>28151.963213367235</c:v>
                </c:pt>
                <c:pt idx="79">
                  <c:v>28512.885818666815</c:v>
                </c:pt>
                <c:pt idx="80">
                  <c:v>28873.808423966395</c:v>
                </c:pt>
                <c:pt idx="81">
                  <c:v>29234.731029265975</c:v>
                </c:pt>
                <c:pt idx="82">
                  <c:v>29595.653634565555</c:v>
                </c:pt>
                <c:pt idx="83">
                  <c:v>29956.576239865135</c:v>
                </c:pt>
                <c:pt idx="84">
                  <c:v>30317.498845164715</c:v>
                </c:pt>
              </c:numCache>
            </c:numRef>
          </c:xVal>
          <c:yVal>
            <c:numRef>
              <c:f>RESULTS!$V$3:$V$1000</c:f>
              <c:numCache>
                <c:ptCount val="998"/>
                <c:pt idx="0">
                  <c:v>121.04068654620876</c:v>
                </c:pt>
                <c:pt idx="1">
                  <c:v>125.09991789246318</c:v>
                </c:pt>
                <c:pt idx="2">
                  <c:v>131.68726094210882</c:v>
                </c:pt>
                <c:pt idx="3">
                  <c:v>140.32973710740507</c:v>
                </c:pt>
                <c:pt idx="4">
                  <c:v>150.73019760246373</c:v>
                </c:pt>
                <c:pt idx="5">
                  <c:v>162.7904561363903</c:v>
                </c:pt>
                <c:pt idx="6">
                  <c:v>176.51029094611158</c:v>
                </c:pt>
                <c:pt idx="7">
                  <c:v>191.8642277402844</c:v>
                </c:pt>
                <c:pt idx="8">
                  <c:v>208.70247722712944</c:v>
                </c:pt>
                <c:pt idx="9">
                  <c:v>226.69349908577925</c:v>
                </c:pt>
                <c:pt idx="10">
                  <c:v>245.32291419332668</c:v>
                </c:pt>
                <c:pt idx="11">
                  <c:v>263.9561338077402</c:v>
                </c:pt>
                <c:pt idx="12">
                  <c:v>281.94931041939697</c:v>
                </c:pt>
                <c:pt idx="13">
                  <c:v>298.7675792838316</c:v>
                </c:pt>
                <c:pt idx="14">
                  <c:v>314.0618203119288</c:v>
                </c:pt>
                <c:pt idx="15">
                  <c:v>327.67487473566274</c:v>
                </c:pt>
                <c:pt idx="16">
                  <c:v>339.58650081640434</c:v>
                </c:pt>
                <c:pt idx="17">
                  <c:v>349.8412851865206</c:v>
                </c:pt>
                <c:pt idx="18">
                  <c:v>358.5057549771686</c:v>
                </c:pt>
                <c:pt idx="19">
                  <c:v>365.66392856044655</c:v>
                </c:pt>
                <c:pt idx="20">
                  <c:v>371.4278932822072</c:v>
                </c:pt>
                <c:pt idx="21">
                  <c:v>375.9418830488894</c:v>
                </c:pt>
                <c:pt idx="22">
                  <c:v>379.3747140484104</c:v>
                </c:pt>
                <c:pt idx="23">
                  <c:v>381.9048843152118</c:v>
                </c:pt>
                <c:pt idx="24">
                  <c:v>383.70390181073344</c:v>
                </c:pt>
                <c:pt idx="25">
                  <c:v>384.92151711951254</c:v>
                </c:pt>
                <c:pt idx="26">
                  <c:v>385.6742034524115</c:v>
                </c:pt>
                <c:pt idx="27">
                  <c:v>386.03663244705245</c:v>
                </c:pt>
                <c:pt idx="28">
                  <c:v>386.03476179040405</c:v>
                </c:pt>
                <c:pt idx="29">
                  <c:v>385.6392970703926</c:v>
                </c:pt>
                <c:pt idx="30">
                  <c:v>384.7583571811138</c:v>
                </c:pt>
                <c:pt idx="31">
                  <c:v>383.22999938577556</c:v>
                </c:pt>
                <c:pt idx="32">
                  <c:v>380.8157394142048</c:v>
                </c:pt>
                <c:pt idx="33">
                  <c:v>377.19910639502086</c:v>
                </c:pt>
                <c:pt idx="34">
                  <c:v>371.992885109309</c:v>
                </c:pt>
                <c:pt idx="35">
                  <c:v>364.76110155993143</c:v>
                </c:pt>
                <c:pt idx="36">
                  <c:v>355.0591072121294</c:v>
                </c:pt>
                <c:pt idx="37">
                  <c:v>342.49447461871176</c:v>
                </c:pt>
                <c:pt idx="38">
                  <c:v>326.80629662267785</c:v>
                </c:pt>
                <c:pt idx="39">
                  <c:v>307.95520849436053</c:v>
                </c:pt>
                <c:pt idx="40">
                  <c:v>286.2109459542754</c:v>
                </c:pt>
                <c:pt idx="41">
                  <c:v>262.21627982714034</c:v>
                </c:pt>
                <c:pt idx="42">
                  <c:v>237.00282600853419</c:v>
                </c:pt>
                <c:pt idx="43">
                  <c:v>211.93233148470102</c:v>
                </c:pt>
                <c:pt idx="44">
                  <c:v>188.54533737065245</c:v>
                </c:pt>
                <c:pt idx="45">
                  <c:v>168.3201760731181</c:v>
                </c:pt>
                <c:pt idx="46">
                  <c:v>152.4000040847067</c:v>
                </c:pt>
                <c:pt idx="47">
                  <c:v>141.3765188448072</c:v>
                </c:pt>
                <c:pt idx="48">
                  <c:v>135.29230118534403</c:v>
                </c:pt>
                <c:pt idx="49">
                  <c:v>133.87851655074198</c:v>
                </c:pt>
                <c:pt idx="50">
                  <c:v>136.90961288593812</c:v>
                </c:pt>
                <c:pt idx="51">
                  <c:v>144.37235681086602</c:v>
                </c:pt>
                <c:pt idx="52">
                  <c:v>156.41000779331063</c:v>
                </c:pt>
                <c:pt idx="53">
                  <c:v>173.03199618687998</c:v>
                </c:pt>
                <c:pt idx="54">
                  <c:v>193.80384358342917</c:v>
                </c:pt>
                <c:pt idx="55">
                  <c:v>217.65817322031165</c:v>
                </c:pt>
                <c:pt idx="56">
                  <c:v>242.96332086791128</c:v>
                </c:pt>
                <c:pt idx="57">
                  <c:v>267.84860658389186</c:v>
                </c:pt>
                <c:pt idx="58">
                  <c:v>290.61166737880734</c:v>
                </c:pt>
                <c:pt idx="59">
                  <c:v>310.00094188834316</c:v>
                </c:pt>
                <c:pt idx="60">
                  <c:v>325.2699817503131</c:v>
                </c:pt>
                <c:pt idx="61">
                  <c:v>336.0574078257451</c:v>
                </c:pt>
                <c:pt idx="62">
                  <c:v>342.21883953105356</c:v>
                </c:pt>
                <c:pt idx="63">
                  <c:v>343.7047206390538</c:v>
                </c:pt>
                <c:pt idx="64">
                  <c:v>340.50793124577064</c:v>
                </c:pt>
                <c:pt idx="65">
                  <c:v>332.6701999428656</c:v>
                </c:pt>
                <c:pt idx="66">
                  <c:v>320.32985575548787</c:v>
                </c:pt>
                <c:pt idx="67">
                  <c:v>303.79369849921034</c:v>
                </c:pt>
                <c:pt idx="68">
                  <c:v>283.61947067939025</c:v>
                </c:pt>
                <c:pt idx="69">
                  <c:v>260.67695837677644</c:v>
                </c:pt>
                <c:pt idx="70">
                  <c:v>236.17876639818158</c:v>
                </c:pt>
                <c:pt idx="71">
                  <c:v>211.60902923941347</c:v>
                </c:pt>
                <c:pt idx="72">
                  <c:v>188.62335312924708</c:v>
                </c:pt>
                <c:pt idx="73">
                  <c:v>168.7083257284051</c:v>
                </c:pt>
                <c:pt idx="74">
                  <c:v>153.11454540693433</c:v>
                </c:pt>
                <c:pt idx="75">
                  <c:v>142.1535015189292</c:v>
                </c:pt>
                <c:pt idx="76">
                  <c:v>136.1240914371302</c:v>
                </c:pt>
                <c:pt idx="77">
                  <c:v>133.49923212036086</c:v>
                </c:pt>
                <c:pt idx="78">
                  <c:v>135.27881728479935</c:v>
                </c:pt>
                <c:pt idx="79">
                  <c:v>137.05097685082248</c:v>
                </c:pt>
                <c:pt idx="80">
                  <c:v>145.01713979214855</c:v>
                </c:pt>
                <c:pt idx="81">
                  <c:v>144.59377847714623</c:v>
                </c:pt>
                <c:pt idx="82">
                  <c:v>161.09520524942496</c:v>
                </c:pt>
                <c:pt idx="83">
                  <c:v>142.65255998210165</c:v>
                </c:pt>
                <c:pt idx="84">
                  <c:v>149.59640702822205</c:v>
                </c:pt>
              </c:numCache>
            </c:numRef>
          </c:yVal>
          <c:smooth val="1"/>
        </c:ser>
        <c:axId val="62261851"/>
        <c:axId val="23485748"/>
      </c:scatterChart>
      <c:valAx>
        <c:axId val="62261851"/>
        <c:scaling>
          <c:orientation val="maxMin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Along Channel (m)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crossBetween val="midCat"/>
        <c:dispUnits/>
      </c:valAx>
      <c:valAx>
        <c:axId val="2348574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Sediment Discharge (Mton/m*day)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5"/>
          <c:y val="0.18225"/>
          <c:w val="0.1175"/>
          <c:h val="0.116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0.63975</cdr:y>
    </cdr:from>
    <cdr:to>
      <cdr:x>0.9155</cdr:x>
      <cdr:y>0.8745</cdr:y>
    </cdr:to>
    <cdr:sp>
      <cdr:nvSpPr>
        <cdr:cNvPr id="1" name="AutoShape 1"/>
        <cdr:cNvSpPr>
          <a:spLocks/>
        </cdr:cNvSpPr>
      </cdr:nvSpPr>
      <cdr:spPr>
        <a:xfrm rot="10822750">
          <a:off x="7096125" y="3781425"/>
          <a:ext cx="819150" cy="1390650"/>
        </a:xfrm>
        <a:prstGeom prst="trapezoid">
          <a:avLst/>
        </a:prstGeom>
        <a:solidFill>
          <a:srgbClr val="C0C0C0">
            <a:alpha val="50000"/>
          </a:srgbClr>
        </a:solidFill>
        <a:ln w="952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H146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6.140625" style="0" customWidth="1"/>
    <col min="4" max="4" width="8.57421875" style="0" customWidth="1"/>
    <col min="5" max="5" width="6.57421875" style="0" customWidth="1"/>
    <col min="6" max="6" width="8.140625" style="0" customWidth="1"/>
    <col min="7" max="7" width="9.28125" style="0" customWidth="1"/>
    <col min="8" max="8" width="8.28125" style="0" customWidth="1"/>
    <col min="9" max="9" width="7.8515625" style="0" customWidth="1"/>
    <col min="10" max="10" width="7.00390625" style="0" customWidth="1"/>
    <col min="11" max="11" width="8.57421875" style="0" customWidth="1"/>
    <col min="12" max="13" width="7.140625" style="0" customWidth="1"/>
    <col min="14" max="14" width="6.7109375" style="0" customWidth="1"/>
    <col min="15" max="15" width="8.28125" style="0" customWidth="1"/>
    <col min="16" max="16" width="6.7109375" style="0" customWidth="1"/>
    <col min="17" max="17" width="9.421875" style="0" bestFit="1" customWidth="1"/>
    <col min="18" max="18" width="9.7109375" style="0" customWidth="1"/>
    <col min="19" max="19" width="14.7109375" style="0" bestFit="1" customWidth="1"/>
    <col min="20" max="20" width="9.28125" style="0" customWidth="1"/>
    <col min="21" max="21" width="10.28125" style="0" customWidth="1"/>
    <col min="22" max="23" width="9.421875" style="0" bestFit="1" customWidth="1"/>
    <col min="24" max="25" width="14.7109375" style="0" bestFit="1" customWidth="1"/>
    <col min="26" max="26" width="11.140625" style="0" customWidth="1"/>
    <col min="27" max="28" width="9.421875" style="0" bestFit="1" customWidth="1"/>
    <col min="31" max="31" width="10.140625" style="0" customWidth="1"/>
  </cols>
  <sheetData>
    <row r="1" spans="1:28" ht="26.25" thickBot="1">
      <c r="A1" s="1" t="s">
        <v>3</v>
      </c>
      <c r="B1" s="2" t="s">
        <v>5</v>
      </c>
      <c r="C1" s="2" t="s">
        <v>6</v>
      </c>
      <c r="D1" s="3" t="s">
        <v>4</v>
      </c>
      <c r="E1" s="1" t="s">
        <v>12</v>
      </c>
      <c r="F1" s="1" t="s">
        <v>1</v>
      </c>
      <c r="G1" s="1" t="s">
        <v>2</v>
      </c>
      <c r="H1" s="4" t="s">
        <v>103</v>
      </c>
      <c r="I1" s="4" t="s">
        <v>102</v>
      </c>
      <c r="J1" s="1" t="s">
        <v>9</v>
      </c>
      <c r="K1" s="4" t="s">
        <v>52</v>
      </c>
      <c r="L1" s="121" t="s">
        <v>13</v>
      </c>
      <c r="M1" s="121" t="s">
        <v>14</v>
      </c>
      <c r="N1" s="121" t="s">
        <v>15</v>
      </c>
      <c r="O1" s="121" t="s">
        <v>26</v>
      </c>
      <c r="P1" s="121" t="s">
        <v>25</v>
      </c>
      <c r="Q1" s="122" t="s">
        <v>59</v>
      </c>
      <c r="R1" s="123" t="s">
        <v>19</v>
      </c>
      <c r="S1" s="121" t="s">
        <v>18</v>
      </c>
      <c r="T1" s="121" t="s">
        <v>50</v>
      </c>
      <c r="U1" s="122" t="s">
        <v>57</v>
      </c>
      <c r="V1" s="122" t="s">
        <v>58</v>
      </c>
      <c r="W1" s="121" t="s">
        <v>23</v>
      </c>
      <c r="X1" s="121" t="s">
        <v>135</v>
      </c>
      <c r="Y1" s="124" t="s">
        <v>20</v>
      </c>
      <c r="Z1" s="124" t="s">
        <v>21</v>
      </c>
      <c r="AA1" s="121" t="s">
        <v>49</v>
      </c>
      <c r="AB1" s="121" t="s">
        <v>22</v>
      </c>
    </row>
    <row r="2" spans="1:28" ht="13.5" customHeight="1" thickBot="1">
      <c r="A2" s="12" t="s">
        <v>0</v>
      </c>
      <c r="B2" s="12" t="s">
        <v>0</v>
      </c>
      <c r="C2" s="5" t="s">
        <v>7</v>
      </c>
      <c r="D2" s="13" t="s">
        <v>7</v>
      </c>
      <c r="E2" s="12" t="s">
        <v>16</v>
      </c>
      <c r="F2" s="5" t="s">
        <v>10</v>
      </c>
      <c r="G2" s="6" t="s">
        <v>11</v>
      </c>
      <c r="H2" s="14" t="s">
        <v>7</v>
      </c>
      <c r="I2" s="5" t="s">
        <v>8</v>
      </c>
      <c r="J2" s="13" t="s">
        <v>51</v>
      </c>
      <c r="K2" s="13" t="s">
        <v>16</v>
      </c>
      <c r="L2" s="125" t="s">
        <v>16</v>
      </c>
      <c r="M2" s="126" t="s">
        <v>16</v>
      </c>
      <c r="N2" s="126" t="s">
        <v>16</v>
      </c>
      <c r="O2" s="125" t="s">
        <v>17</v>
      </c>
      <c r="P2" s="125" t="s">
        <v>17</v>
      </c>
      <c r="Q2" s="125" t="s">
        <v>24</v>
      </c>
      <c r="R2" s="125" t="s">
        <v>7</v>
      </c>
      <c r="S2" s="125" t="s">
        <v>7</v>
      </c>
      <c r="T2" s="125" t="s">
        <v>7</v>
      </c>
      <c r="U2" s="125" t="s">
        <v>24</v>
      </c>
      <c r="V2" s="125" t="s">
        <v>24</v>
      </c>
      <c r="W2" s="125" t="s">
        <v>51</v>
      </c>
      <c r="X2" s="125" t="s">
        <v>7</v>
      </c>
      <c r="Y2" s="125"/>
      <c r="Z2" s="125"/>
      <c r="AA2" s="125"/>
      <c r="AB2" s="125"/>
    </row>
    <row r="3" spans="1:28" ht="13.5" thickTop="1">
      <c r="A3">
        <v>0</v>
      </c>
      <c r="B3" s="8">
        <v>1000.3970148658295</v>
      </c>
      <c r="C3" s="8">
        <v>7.589202126925504</v>
      </c>
      <c r="D3" s="11">
        <v>1008.0020539672007</v>
      </c>
      <c r="E3" s="11">
        <v>8.4947135832821</v>
      </c>
      <c r="F3" s="8">
        <v>0.6588307856843935</v>
      </c>
      <c r="G3" s="8">
        <v>3.255435031241364</v>
      </c>
      <c r="H3" s="8">
        <v>1002.9503180639889</v>
      </c>
      <c r="I3" s="8">
        <v>1001.7787668175467</v>
      </c>
      <c r="J3">
        <v>0.0011698534347875107</v>
      </c>
      <c r="K3" s="10">
        <v>0.06</v>
      </c>
      <c r="L3" s="8">
        <v>0.913167413117671</v>
      </c>
      <c r="M3" s="8">
        <v>4.278136128429476</v>
      </c>
      <c r="N3" s="8">
        <v>0.5373460518692146</v>
      </c>
      <c r="O3" s="9">
        <v>0.000528654291344378</v>
      </c>
      <c r="P3" s="9">
        <f>O3</f>
        <v>0.000528654291344378</v>
      </c>
      <c r="Q3" s="15">
        <v>149.58904656763204</v>
      </c>
      <c r="R3" s="8">
        <v>1000.4129018548135</v>
      </c>
      <c r="S3" s="16">
        <v>0</v>
      </c>
      <c r="T3" s="16">
        <f>IF(((S3+S4)/2)&gt;0.012,0.012,((S3+S4)/2))</f>
        <v>5.1356443978380354E-05</v>
      </c>
      <c r="U3" s="15">
        <v>2.328849300525317</v>
      </c>
      <c r="V3" s="15">
        <v>121.04068654620876</v>
      </c>
      <c r="W3" s="10">
        <f>IF(((R4-R3)/$AA$3)&lt;=0,0.0005,((R4-R3)/$AA$3))</f>
        <v>0.0011700526437606303</v>
      </c>
      <c r="X3" s="16">
        <v>-0.00010271288795676071</v>
      </c>
      <c r="Y3" s="16">
        <f aca="true" t="shared" si="0" ref="Y3:Y66">X4*(1-$AB$3)</f>
        <v>-5.0004912571587624E-05</v>
      </c>
      <c r="Z3" s="16">
        <f aca="true" t="shared" si="1" ref="Z3:Z66">(X3*$AB$3)+Y3</f>
        <v>-0.00012190393414132011</v>
      </c>
      <c r="AA3" s="8">
        <v>360.9226052995796</v>
      </c>
      <c r="AB3">
        <f>INPUT!H11</f>
        <v>0.7</v>
      </c>
    </row>
    <row r="4" spans="1:26" ht="12.75">
      <c r="A4">
        <v>360.9226052995796</v>
      </c>
      <c r="B4" s="8">
        <v>1000.7940297316591</v>
      </c>
      <c r="C4" s="8">
        <v>7.190277926962335</v>
      </c>
      <c r="D4" s="11">
        <v>1008.0253563167397</v>
      </c>
      <c r="E4" s="11">
        <v>8.4947135832821</v>
      </c>
      <c r="F4" s="8">
        <v>0.6953834122671169</v>
      </c>
      <c r="G4" s="8">
        <v>3.6266856754219434</v>
      </c>
      <c r="H4" s="8">
        <v>1003.3925814605598</v>
      </c>
      <c r="I4" s="8">
        <v>1002.2009933670489</v>
      </c>
      <c r="J4">
        <v>0.001142572516122058</v>
      </c>
      <c r="K4" s="10">
        <v>0.06</v>
      </c>
      <c r="L4" s="8">
        <v>0.9366178553137401</v>
      </c>
      <c r="M4" s="8">
        <v>4.254685686233407</v>
      </c>
      <c r="N4" s="8">
        <v>0.5193916699301462</v>
      </c>
      <c r="O4" s="9">
        <v>0.000546383289187907</v>
      </c>
      <c r="P4" s="9">
        <f>O3</f>
        <v>0.000528654291344378</v>
      </c>
      <c r="Q4" s="15">
        <v>121.04068654620876</v>
      </c>
      <c r="R4" s="8">
        <v>1000.8352003033373</v>
      </c>
      <c r="S4" s="16">
        <v>0.00010271288795676071</v>
      </c>
      <c r="T4" s="16">
        <f>IF(((S4+S5)/2)&gt;0.001,0.001,IF(((S4+S5)/2)&lt;-0.001,-0.001,(S4+S5)/2))</f>
        <v>0.00013469796493102639</v>
      </c>
      <c r="U4" s="15">
        <v>3.251271547152139</v>
      </c>
      <c r="V4" s="15">
        <v>125.09991789246318</v>
      </c>
      <c r="W4" s="10">
        <f>IF(((R5-R4)/$AA$3)&lt;=0,W3,((R5-R4)/$AA$3))</f>
        <v>0.0011427397732784693</v>
      </c>
      <c r="X4" s="16">
        <v>-0.00016668304190529205</v>
      </c>
      <c r="Y4" s="16">
        <f t="shared" si="0"/>
        <v>-6.5605550187783E-05</v>
      </c>
      <c r="Z4" s="16">
        <f t="shared" si="1"/>
        <v>-0.0001822836795214874</v>
      </c>
    </row>
    <row r="5" spans="1:26" ht="12.75">
      <c r="A5">
        <v>721.8452105991591</v>
      </c>
      <c r="B5" s="8">
        <v>1001.1910445974886</v>
      </c>
      <c r="C5" s="8">
        <v>6.797816599134394</v>
      </c>
      <c r="D5" s="11">
        <v>1008.0452752381742</v>
      </c>
      <c r="E5" s="11">
        <v>8.4947135832821</v>
      </c>
      <c r="F5" s="8">
        <v>0.7355302878628234</v>
      </c>
      <c r="G5" s="8">
        <v>4.057536032726757</v>
      </c>
      <c r="H5" s="8">
        <v>1003.813394295487</v>
      </c>
      <c r="I5" s="8">
        <v>1002.6133736163114</v>
      </c>
      <c r="J5">
        <v>0.0011313447851335166</v>
      </c>
      <c r="K5" s="10">
        <v>0.06</v>
      </c>
      <c r="L5" s="8">
        <v>0.960994089465132</v>
      </c>
      <c r="M5" s="8">
        <v>4.2303094520820155</v>
      </c>
      <c r="N5" s="8">
        <v>0.5040822356090776</v>
      </c>
      <c r="O5" s="9">
        <v>0.000575154004813543</v>
      </c>
      <c r="P5" s="9">
        <f>O4</f>
        <v>0.000546383289187907</v>
      </c>
      <c r="Q5" s="15">
        <v>125.09991789246318</v>
      </c>
      <c r="R5" s="8">
        <v>1001.2476409194884</v>
      </c>
      <c r="S5" s="16">
        <v>0.00016668304190529205</v>
      </c>
      <c r="T5" s="16">
        <f>IF(((S5+S6)/2)&gt;0.001,0.001,IF(((S5+S6)/2)&lt;-0.001,-0.001,(S5+S6)/2))</f>
        <v>0.00019268410459895102</v>
      </c>
      <c r="U5" s="15">
        <v>4.5411023245104944</v>
      </c>
      <c r="V5" s="15">
        <v>131.68726094210882</v>
      </c>
      <c r="W5" s="10">
        <f>IF(((R6-R5)/$AA$3)&lt;=0,((W3+W2)/2),((R6-R5)/$AA$3))</f>
        <v>0.0011314825740827324</v>
      </c>
      <c r="X5" s="16">
        <v>-0.00021868516729260995</v>
      </c>
      <c r="Y5" s="16">
        <f t="shared" si="0"/>
        <v>-7.89505137109321E-05</v>
      </c>
      <c r="Z5" s="16">
        <f t="shared" si="1"/>
        <v>-0.00023203013081575906</v>
      </c>
    </row>
    <row r="6" spans="1:26" ht="12.75">
      <c r="A6">
        <v>1082.7678158987387</v>
      </c>
      <c r="B6" s="8">
        <v>1001.5880594633181</v>
      </c>
      <c r="C6" s="8">
        <v>6.409139290772942</v>
      </c>
      <c r="D6" s="11">
        <v>1008.0649258371552</v>
      </c>
      <c r="E6" s="11">
        <v>8.4947135832821</v>
      </c>
      <c r="F6" s="8">
        <v>0.7801359547916769</v>
      </c>
      <c r="G6" s="8">
        <v>4.564590809690407</v>
      </c>
      <c r="H6" s="8">
        <v>1004.2234915231063</v>
      </c>
      <c r="I6" s="8">
        <v>1003.0217015236539</v>
      </c>
      <c r="J6">
        <v>0.0011290076798697042</v>
      </c>
      <c r="K6" s="10">
        <v>0.06</v>
      </c>
      <c r="L6" s="8">
        <v>0.9865638226022135</v>
      </c>
      <c r="M6" s="8">
        <v>4.204739718944934</v>
      </c>
      <c r="N6" s="8">
        <v>0.48991515855869044</v>
      </c>
      <c r="O6" s="9">
        <v>0.0006129006687080934</v>
      </c>
      <c r="P6" s="9">
        <f>O5</f>
        <v>0.000575154004813543</v>
      </c>
      <c r="Q6" s="15">
        <v>131.68726094210882</v>
      </c>
      <c r="R6" s="8">
        <v>1001.6560185579774</v>
      </c>
      <c r="S6" s="16">
        <v>0.00021868516729260995</v>
      </c>
      <c r="T6" s="16">
        <f>IF(((S6+S7)/2)&gt;0.012,0.012,IF(((S6+S7)/2)&lt;-0.02,-0.02,(S6+S7)/2))</f>
        <v>0.0002409267731645251</v>
      </c>
      <c r="U6" s="15">
        <v>6.372257028002236</v>
      </c>
      <c r="V6" s="15">
        <v>140.32973710740507</v>
      </c>
      <c r="W6" s="10">
        <f aca="true" t="shared" si="2" ref="W6:W69">IF(((R7-R6)/$AA$3)&lt;=0.00003,((W5+W4+W3)/3),((R7-R6)/$AA$3))</f>
        <v>0.0011291288366595126</v>
      </c>
      <c r="X6" s="16">
        <v>-0.0002631683790364403</v>
      </c>
      <c r="Y6" s="16">
        <f t="shared" si="0"/>
        <v>-9.155013926475017E-05</v>
      </c>
      <c r="Z6" s="16">
        <f t="shared" si="1"/>
        <v>-0.00027576800459025837</v>
      </c>
    </row>
    <row r="7" spans="1:26" ht="12.75">
      <c r="A7">
        <v>1443.6904211983183</v>
      </c>
      <c r="B7" s="8">
        <v>1001.9850743291477</v>
      </c>
      <c r="C7" s="8">
        <v>6.023492518282072</v>
      </c>
      <c r="D7" s="11">
        <v>1008.0867634578861</v>
      </c>
      <c r="E7" s="11">
        <v>8.4947135832821</v>
      </c>
      <c r="F7" s="8">
        <v>0.830083209172147</v>
      </c>
      <c r="G7" s="8">
        <v>5.167786006121474</v>
      </c>
      <c r="H7" s="8">
        <v>1004.6296495512593</v>
      </c>
      <c r="I7" s="8">
        <v>1003.4291859168757</v>
      </c>
      <c r="J7">
        <v>0.0011307590782097434</v>
      </c>
      <c r="K7" s="10">
        <v>0.06</v>
      </c>
      <c r="L7" s="8">
        <v>1.0135151576296355</v>
      </c>
      <c r="M7" s="8">
        <v>4.177788383917512</v>
      </c>
      <c r="N7" s="8">
        <v>0.4758189603642238</v>
      </c>
      <c r="O7" s="9">
        <v>0.0006583254612266935</v>
      </c>
      <c r="P7" s="9">
        <f aca="true" t="shared" si="3" ref="P7:P68">O6</f>
        <v>0.0006129006687080934</v>
      </c>
      <c r="Q7" s="15">
        <v>140.32973710740507</v>
      </c>
      <c r="R7" s="8">
        <v>1002.0635466794234</v>
      </c>
      <c r="S7" s="16">
        <v>0.0002631683790364403</v>
      </c>
      <c r="T7" s="16">
        <f aca="true" t="shared" si="4" ref="T7:T70">IF(((S7+S8)/2)&gt;0.012,0.012,IF(((S7+S8)/2)&lt;-0.02,-0.02,(S7+S8)/2))</f>
        <v>0.00028416775495947036</v>
      </c>
      <c r="U7" s="15">
        <v>9.0080436699704</v>
      </c>
      <c r="V7" s="15">
        <v>150.73019760246373</v>
      </c>
      <c r="W7" s="10">
        <f t="shared" si="2"/>
        <v>0.0011308754373475745</v>
      </c>
      <c r="X7" s="16">
        <v>-0.0003051671308825005</v>
      </c>
      <c r="Y7" s="16">
        <f t="shared" si="0"/>
        <v>-0.00010414808140190093</v>
      </c>
      <c r="Z7" s="16">
        <f t="shared" si="1"/>
        <v>-0.00031776507301965127</v>
      </c>
    </row>
    <row r="8" spans="1:26" ht="12.75">
      <c r="A8">
        <v>1804.6130264978979</v>
      </c>
      <c r="B8" s="8">
        <v>1002.3820891949772</v>
      </c>
      <c r="C8" s="8">
        <v>5.641378437279354</v>
      </c>
      <c r="D8" s="11">
        <v>1008.1127658893571</v>
      </c>
      <c r="E8" s="11">
        <v>8.4947135832821</v>
      </c>
      <c r="F8" s="8">
        <v>0.8863082056255973</v>
      </c>
      <c r="G8" s="8">
        <v>5.8915667651944945</v>
      </c>
      <c r="H8" s="8">
        <v>1005.0354508827401</v>
      </c>
      <c r="I8" s="8">
        <v>1003.8373024293493</v>
      </c>
      <c r="J8">
        <v>0.0011338248484338478</v>
      </c>
      <c r="K8" s="10">
        <v>0.06</v>
      </c>
      <c r="L8" s="8">
        <v>1.0419782986506132</v>
      </c>
      <c r="M8" s="8">
        <v>4.149325242896534</v>
      </c>
      <c r="N8" s="8">
        <v>0.4611479840446032</v>
      </c>
      <c r="O8" s="9">
        <v>0.0007109995463678822</v>
      </c>
      <c r="P8" s="9">
        <f t="shared" si="3"/>
        <v>0.0006583254612266935</v>
      </c>
      <c r="Q8" s="15">
        <v>150.73019760246373</v>
      </c>
      <c r="R8" s="8">
        <v>1002.4717051885402</v>
      </c>
      <c r="S8" s="16">
        <v>0.0003051671308825005</v>
      </c>
      <c r="T8" s="16">
        <f t="shared" si="4"/>
        <v>0.00032616370111108507</v>
      </c>
      <c r="U8" s="15">
        <v>12.851009329182594</v>
      </c>
      <c r="V8" s="15">
        <v>162.7904561363903</v>
      </c>
      <c r="W8" s="10">
        <f t="shared" si="2"/>
        <v>0.001133940690365189</v>
      </c>
      <c r="X8" s="16">
        <v>-0.0003471602713396697</v>
      </c>
      <c r="Y8" s="16">
        <f t="shared" si="0"/>
        <v>-0.00011655264667954332</v>
      </c>
      <c r="Z8" s="16">
        <f t="shared" si="1"/>
        <v>-0.0003595648366173121</v>
      </c>
    </row>
    <row r="9" spans="1:26" ht="12.75">
      <c r="A9">
        <v>2165.5356317974774</v>
      </c>
      <c r="B9" s="8">
        <v>1002.7791040608067</v>
      </c>
      <c r="C9" s="8">
        <v>5.264275336071285</v>
      </c>
      <c r="D9" s="11">
        <v>1008.1448858063991</v>
      </c>
      <c r="E9" s="11">
        <v>8.4947135832821</v>
      </c>
      <c r="F9" s="8">
        <v>0.9497983446533568</v>
      </c>
      <c r="G9" s="8">
        <v>6.7658767162969236</v>
      </c>
      <c r="H9" s="8">
        <v>1005.4426922138466</v>
      </c>
      <c r="I9" s="8">
        <v>1004.2465254475994</v>
      </c>
      <c r="J9">
        <v>0.0011364578141529664</v>
      </c>
      <c r="K9" s="10">
        <v>0.06</v>
      </c>
      <c r="L9" s="8">
        <v>1.0720249368799115</v>
      </c>
      <c r="M9" s="8">
        <v>4.119278604667236</v>
      </c>
      <c r="N9" s="8">
        <v>0.44549617838335104</v>
      </c>
      <c r="O9" s="9">
        <v>0.0007709219555647782</v>
      </c>
      <c r="P9" s="9">
        <f t="shared" si="3"/>
        <v>0.0007109995463678822</v>
      </c>
      <c r="Q9" s="15">
        <v>162.7904561363903</v>
      </c>
      <c r="R9" s="8">
        <v>1002.880970016762</v>
      </c>
      <c r="S9" s="16">
        <v>0.0003471602713396697</v>
      </c>
      <c r="T9" s="16">
        <f t="shared" si="4"/>
        <v>0.000367834546802407</v>
      </c>
      <c r="U9" s="15">
        <v>18.51928086259965</v>
      </c>
      <c r="V9" s="15">
        <v>176.51029094611158</v>
      </c>
      <c r="W9" s="10">
        <f t="shared" si="2"/>
        <v>0.0011365692851719403</v>
      </c>
      <c r="X9" s="16">
        <v>-0.00038850882226514435</v>
      </c>
      <c r="Y9" s="16">
        <f t="shared" si="0"/>
        <v>-0.00012782015254140513</v>
      </c>
      <c r="Z9" s="16">
        <f t="shared" si="1"/>
        <v>-0.00039977632812700616</v>
      </c>
    </row>
    <row r="10" spans="1:26" ht="12.75">
      <c r="A10">
        <v>2526.458237097057</v>
      </c>
      <c r="B10" s="8">
        <v>1003.1761189266363</v>
      </c>
      <c r="C10" s="8">
        <v>4.89466900434497</v>
      </c>
      <c r="D10" s="11">
        <v>1008.18545278977</v>
      </c>
      <c r="E10" s="11">
        <v>8.4947135832821</v>
      </c>
      <c r="F10" s="8">
        <v>1.0215195339177232</v>
      </c>
      <c r="G10" s="8">
        <v>7.82626618631612</v>
      </c>
      <c r="H10" s="8">
        <v>1005.8523195511698</v>
      </c>
      <c r="I10" s="8">
        <v>1004.6566987626966</v>
      </c>
      <c r="J10">
        <v>0.0011371846589359298</v>
      </c>
      <c r="K10" s="10">
        <v>0.06</v>
      </c>
      <c r="L10" s="8">
        <v>1.1036402043451146</v>
      </c>
      <c r="M10" s="8">
        <v>4.087663337202033</v>
      </c>
      <c r="N10" s="8">
        <v>0.42855889533952335</v>
      </c>
      <c r="O10" s="9">
        <v>0.0008379814279362525</v>
      </c>
      <c r="P10" s="9">
        <f t="shared" si="3"/>
        <v>0.0007709219555647782</v>
      </c>
      <c r="Q10" s="15">
        <v>176.51029094611158</v>
      </c>
      <c r="R10" s="8">
        <v>1003.2911835642698</v>
      </c>
      <c r="S10" s="16">
        <v>0.00038850882226514435</v>
      </c>
      <c r="T10" s="16">
        <f t="shared" si="4"/>
        <v>0.0004072879987015807</v>
      </c>
      <c r="U10" s="15">
        <v>26.955843274946123</v>
      </c>
      <c r="V10" s="15">
        <v>191.8642277402844</v>
      </c>
      <c r="W10" s="10">
        <f t="shared" si="2"/>
        <v>0.0011372818293860275</v>
      </c>
      <c r="X10" s="16">
        <v>-0.000426067175138017</v>
      </c>
      <c r="Y10" s="16">
        <f t="shared" si="0"/>
        <v>-0.00013657091612432495</v>
      </c>
      <c r="Z10" s="16">
        <f t="shared" si="1"/>
        <v>-0.0004348179387209368</v>
      </c>
    </row>
    <row r="11" spans="1:26" ht="12.75">
      <c r="A11">
        <v>2887.3808423966366</v>
      </c>
      <c r="B11" s="8">
        <v>1003.5731337924658</v>
      </c>
      <c r="C11" s="8">
        <v>4.53621799662171</v>
      </c>
      <c r="D11" s="11">
        <v>1008.2374374318566</v>
      </c>
      <c r="E11" s="11">
        <v>8.4947135832821</v>
      </c>
      <c r="F11" s="8">
        <v>1.1022397961746295</v>
      </c>
      <c r="G11" s="8">
        <v>9.111994262033164</v>
      </c>
      <c r="H11" s="8">
        <v>1006.2647295049316</v>
      </c>
      <c r="I11" s="8">
        <v>1005.0671344125064</v>
      </c>
      <c r="J11">
        <v>0.0011345592514668541</v>
      </c>
      <c r="K11" s="10">
        <v>0.06</v>
      </c>
      <c r="L11" s="8">
        <v>1.1366696156377558</v>
      </c>
      <c r="M11" s="8">
        <v>4.054633925909392</v>
      </c>
      <c r="N11" s="8">
        <v>0.4101073843486869</v>
      </c>
      <c r="O11" s="9">
        <v>0.0009115237474979449</v>
      </c>
      <c r="P11" s="9">
        <f t="shared" si="3"/>
        <v>0.0008379814279362525</v>
      </c>
      <c r="Q11" s="15">
        <v>191.8642277402844</v>
      </c>
      <c r="R11" s="8">
        <v>1003.7016542850916</v>
      </c>
      <c r="S11" s="16">
        <v>0.000426067175138017</v>
      </c>
      <c r="T11" s="16">
        <f t="shared" si="4"/>
        <v>0.00044065178110955005</v>
      </c>
      <c r="U11" s="15">
        <v>39.5658175188877</v>
      </c>
      <c r="V11" s="15">
        <v>208.70247722712944</v>
      </c>
      <c r="W11" s="10">
        <f t="shared" si="2"/>
        <v>0.001134629341593324</v>
      </c>
      <c r="X11" s="16">
        <v>-0.0004552363870810831</v>
      </c>
      <c r="Y11" s="16">
        <f t="shared" si="0"/>
        <v>-0.00014141699721602292</v>
      </c>
      <c r="Z11" s="16">
        <f t="shared" si="1"/>
        <v>-0.0004600824681727811</v>
      </c>
    </row>
    <row r="12" spans="1:26" ht="12.75">
      <c r="A12">
        <v>3248.303447696216</v>
      </c>
      <c r="B12" s="8">
        <v>1003.9701486582953</v>
      </c>
      <c r="C12" s="8">
        <v>4.193883949848086</v>
      </c>
      <c r="D12" s="11">
        <v>1008.3045914659891</v>
      </c>
      <c r="E12" s="11">
        <v>8.4947135832821</v>
      </c>
      <c r="F12" s="8">
        <v>1.1922122928988328</v>
      </c>
      <c r="G12" s="8">
        <v>10.660276135043185</v>
      </c>
      <c r="H12" s="8">
        <v>1006.6796597092012</v>
      </c>
      <c r="I12" s="8">
        <v>1005.4766224934126</v>
      </c>
      <c r="J12">
        <v>0.00112736409152122</v>
      </c>
      <c r="K12" s="10">
        <v>0.06</v>
      </c>
      <c r="L12" s="8">
        <v>1.1707471240652676</v>
      </c>
      <c r="M12" s="8">
        <v>4.02055641748188</v>
      </c>
      <c r="N12" s="8">
        <v>0.39006347329362784</v>
      </c>
      <c r="O12" s="9">
        <v>0.0009901008869923973</v>
      </c>
      <c r="P12" s="9">
        <f t="shared" si="3"/>
        <v>0.0009115237474979449</v>
      </c>
      <c r="Q12" s="15">
        <v>208.70247722712944</v>
      </c>
      <c r="R12" s="8">
        <v>1004.1111676631089</v>
      </c>
      <c r="S12" s="16">
        <v>0.0004552363870810831</v>
      </c>
      <c r="T12" s="16">
        <f t="shared" si="4"/>
        <v>0.00046331318890057967</v>
      </c>
      <c r="U12" s="15">
        <v>58.3392058391943</v>
      </c>
      <c r="V12" s="15">
        <v>226.69349908577925</v>
      </c>
      <c r="W12" s="10">
        <f t="shared" si="2"/>
        <v>0.0011273955795284615</v>
      </c>
      <c r="X12" s="16">
        <v>-0.0004713899907200763</v>
      </c>
      <c r="Y12" s="16">
        <f t="shared" si="0"/>
        <v>-0.0001414458774537427</v>
      </c>
      <c r="Z12" s="16">
        <f t="shared" si="1"/>
        <v>-0.00047141887095779604</v>
      </c>
    </row>
    <row r="13" spans="1:26" ht="12.75">
      <c r="A13">
        <v>3609.2260529957957</v>
      </c>
      <c r="B13" s="8">
        <v>1004.3671635241249</v>
      </c>
      <c r="C13" s="8">
        <v>3.8738825981523655</v>
      </c>
      <c r="D13" s="11">
        <v>1008.3914812993264</v>
      </c>
      <c r="E13" s="11">
        <v>8.4947135832821</v>
      </c>
      <c r="F13" s="8">
        <v>1.2906947676691938</v>
      </c>
      <c r="G13" s="8">
        <v>12.494197374664749</v>
      </c>
      <c r="H13" s="8">
        <v>1007.0959354048543</v>
      </c>
      <c r="I13" s="8">
        <v>1005.8835136784456</v>
      </c>
      <c r="J13">
        <v>0.0011150988595147614</v>
      </c>
      <c r="K13" s="10">
        <v>0.06</v>
      </c>
      <c r="L13" s="8">
        <v>1.2052170780168479</v>
      </c>
      <c r="M13" s="8">
        <v>3.9860864635302993</v>
      </c>
      <c r="N13" s="8">
        <v>0.3686399689239226</v>
      </c>
      <c r="O13" s="9">
        <v>0.0010714662569589741</v>
      </c>
      <c r="P13" s="9">
        <f t="shared" si="3"/>
        <v>0.0009901008869923973</v>
      </c>
      <c r="Q13" s="15">
        <v>226.69349908577925</v>
      </c>
      <c r="R13" s="8">
        <v>1004.5180702128755</v>
      </c>
      <c r="S13" s="16">
        <v>0.0004713899907200763</v>
      </c>
      <c r="T13" s="16">
        <f t="shared" si="4"/>
        <v>0.0004714381244496093</v>
      </c>
      <c r="U13" s="15">
        <v>85.82869236492503</v>
      </c>
      <c r="V13" s="15">
        <v>245.32291419332668</v>
      </c>
      <c r="W13" s="10">
        <f t="shared" si="2"/>
        <v>0.001115085632148879</v>
      </c>
      <c r="X13" s="16">
        <v>-0.0004714862581791422</v>
      </c>
      <c r="Y13" s="16">
        <f t="shared" si="0"/>
        <v>-0.00013658727298245644</v>
      </c>
      <c r="Z13" s="16">
        <f t="shared" si="1"/>
        <v>-0.00046662765370785597</v>
      </c>
    </row>
    <row r="14" spans="1:26" ht="12.75">
      <c r="A14">
        <v>3970.1486582953753</v>
      </c>
      <c r="B14" s="8">
        <v>1004.7641783899544</v>
      </c>
      <c r="C14" s="8">
        <v>3.5833326716414677</v>
      </c>
      <c r="D14" s="11">
        <v>1008.5033957583581</v>
      </c>
      <c r="E14" s="11">
        <v>8.4947135832821</v>
      </c>
      <c r="F14" s="8">
        <v>1.3953490948719476</v>
      </c>
      <c r="G14" s="8">
        <v>14.602493224199723</v>
      </c>
      <c r="H14" s="8">
        <v>1007.511320252328</v>
      </c>
      <c r="I14" s="8">
        <v>1006.2859780639883</v>
      </c>
      <c r="J14">
        <v>0.001098501657381298</v>
      </c>
      <c r="K14" s="10">
        <v>0.06</v>
      </c>
      <c r="L14" s="8">
        <v>1.2390764035391908</v>
      </c>
      <c r="M14" s="8">
        <v>3.9522271380079563</v>
      </c>
      <c r="N14" s="8">
        <v>0.3464916257618782</v>
      </c>
      <c r="O14" s="9">
        <v>0.0011528482433950918</v>
      </c>
      <c r="P14" s="9">
        <f t="shared" si="3"/>
        <v>0.0010714662569589741</v>
      </c>
      <c r="Q14" s="15">
        <v>245.32291419332668</v>
      </c>
      <c r="R14" s="8">
        <v>1004.9205298243628</v>
      </c>
      <c r="S14" s="16">
        <v>0.0004714862581791422</v>
      </c>
      <c r="T14" s="16">
        <f t="shared" si="4"/>
        <v>0.0004633885840603318</v>
      </c>
      <c r="U14" s="15">
        <v>124.709718884336</v>
      </c>
      <c r="V14" s="15">
        <v>263.9561338077402</v>
      </c>
      <c r="W14" s="10">
        <f t="shared" si="2"/>
        <v>0.0010984455424521314</v>
      </c>
      <c r="X14" s="16">
        <v>-0.00045529090994152134</v>
      </c>
      <c r="Y14" s="16">
        <f t="shared" si="0"/>
        <v>-0.00012766847844925092</v>
      </c>
      <c r="Z14" s="16">
        <f t="shared" si="1"/>
        <v>-0.0004463721154083158</v>
      </c>
    </row>
    <row r="15" spans="1:26" ht="12.75">
      <c r="A15">
        <v>4331.071263594955</v>
      </c>
      <c r="B15" s="8">
        <v>1005.1611932557839</v>
      </c>
      <c r="C15" s="8">
        <v>3.329487253484832</v>
      </c>
      <c r="D15" s="11">
        <v>1008.6460244203095</v>
      </c>
      <c r="E15" s="11">
        <v>8.4947135832821</v>
      </c>
      <c r="F15" s="8">
        <v>1.50173273520321</v>
      </c>
      <c r="G15" s="8">
        <v>16.914009059856852</v>
      </c>
      <c r="H15" s="8">
        <v>1007.92269053238</v>
      </c>
      <c r="I15" s="8">
        <v>1006.6824521440963</v>
      </c>
      <c r="J15">
        <v>0.0010797727346293603</v>
      </c>
      <c r="K15" s="10">
        <v>0.06</v>
      </c>
      <c r="L15" s="8">
        <v>1.270986176284119</v>
      </c>
      <c r="M15" s="8">
        <v>3.920317365263028</v>
      </c>
      <c r="N15" s="8">
        <v>0.324789412466501</v>
      </c>
      <c r="O15" s="9">
        <v>0.0012314347939351722</v>
      </c>
      <c r="P15" s="9">
        <f t="shared" si="3"/>
        <v>0.0011528482433950918</v>
      </c>
      <c r="Q15" s="15">
        <v>263.9561338077402</v>
      </c>
      <c r="R15" s="8">
        <v>1005.3169836513243</v>
      </c>
      <c r="S15" s="16">
        <v>0.00045529090994152134</v>
      </c>
      <c r="T15" s="16">
        <f t="shared" si="4"/>
        <v>0.00044042625238617885</v>
      </c>
      <c r="U15" s="15">
        <v>176.5724150286909</v>
      </c>
      <c r="V15" s="15">
        <v>281.94931041939697</v>
      </c>
      <c r="W15" s="10">
        <f t="shared" si="2"/>
        <v>0.0010796829895147533</v>
      </c>
      <c r="X15" s="16">
        <v>-0.0004255615948308363</v>
      </c>
      <c r="Y15" s="16">
        <f t="shared" si="0"/>
        <v>-0.00011609949257158121</v>
      </c>
      <c r="Z15" s="16">
        <f t="shared" si="1"/>
        <v>-0.0004139926089531666</v>
      </c>
    </row>
    <row r="16" spans="1:26" ht="12.75">
      <c r="A16">
        <v>4691.993868894535</v>
      </c>
      <c r="B16" s="8">
        <v>1005.5582081216135</v>
      </c>
      <c r="C16" s="8">
        <v>3.1184407638975964</v>
      </c>
      <c r="D16" s="11">
        <v>1008.8246923192362</v>
      </c>
      <c r="E16" s="11">
        <v>8.4947135832821</v>
      </c>
      <c r="F16" s="8">
        <v>1.6033653926941132</v>
      </c>
      <c r="G16" s="8">
        <v>19.280854368668603</v>
      </c>
      <c r="H16" s="8">
        <v>1008.326687474287</v>
      </c>
      <c r="I16" s="8">
        <v>1007.0721665326101</v>
      </c>
      <c r="J16">
        <v>0.0010622130515369054</v>
      </c>
      <c r="K16" s="10">
        <v>0.06</v>
      </c>
      <c r="L16" s="8">
        <v>1.2994260340171369</v>
      </c>
      <c r="M16" s="8">
        <v>3.8918775075300105</v>
      </c>
      <c r="N16" s="8">
        <v>0.3051024453030403</v>
      </c>
      <c r="O16" s="9">
        <v>0.0013048898466274965</v>
      </c>
      <c r="P16" s="9">
        <f t="shared" si="3"/>
        <v>0.0012314347939351722</v>
      </c>
      <c r="Q16" s="15">
        <v>281.94931041939697</v>
      </c>
      <c r="R16" s="8">
        <v>1005.7066656487976</v>
      </c>
      <c r="S16" s="16">
        <v>0.0004255615948308363</v>
      </c>
      <c r="T16" s="16">
        <f t="shared" si="4"/>
        <v>0.0004062799517013868</v>
      </c>
      <c r="U16" s="15">
        <v>239.97442128356244</v>
      </c>
      <c r="V16" s="15">
        <v>298.7675792838316</v>
      </c>
      <c r="W16" s="10">
        <f t="shared" si="2"/>
        <v>0.0010621028406193264</v>
      </c>
      <c r="X16" s="16">
        <v>-0.0003869983085719373</v>
      </c>
      <c r="Y16" s="16">
        <f t="shared" si="0"/>
        <v>-0.00010333750514597899</v>
      </c>
      <c r="Z16" s="16">
        <f t="shared" si="1"/>
        <v>-0.00037423632114633507</v>
      </c>
    </row>
    <row r="17" spans="1:26" ht="12.75">
      <c r="A17">
        <v>5052.916474194115</v>
      </c>
      <c r="B17" s="8">
        <v>1005.955222987443</v>
      </c>
      <c r="C17" s="8">
        <v>2.9533571799299394</v>
      </c>
      <c r="D17" s="11">
        <v>1009.0429854372125</v>
      </c>
      <c r="E17" s="11">
        <v>8.4947135832821</v>
      </c>
      <c r="F17" s="8">
        <v>1.6929885873535322</v>
      </c>
      <c r="G17" s="8">
        <v>21.49657767681981</v>
      </c>
      <c r="H17" s="8">
        <v>1008.7208395558978</v>
      </c>
      <c r="I17" s="8">
        <v>1007.455543234554</v>
      </c>
      <c r="J17">
        <v>0.0010492164441310205</v>
      </c>
      <c r="K17" s="10">
        <v>0.06</v>
      </c>
      <c r="L17" s="8">
        <v>1.3230475590248187</v>
      </c>
      <c r="M17" s="8">
        <v>3.8682559825223284</v>
      </c>
      <c r="N17" s="8">
        <v>0.2889999116556968</v>
      </c>
      <c r="O17" s="9">
        <v>0.001371688593256153</v>
      </c>
      <c r="P17" s="9">
        <f t="shared" si="3"/>
        <v>0.0013048898466274965</v>
      </c>
      <c r="Q17" s="15">
        <v>298.7675792838316</v>
      </c>
      <c r="R17" s="8">
        <v>1006.09000257313</v>
      </c>
      <c r="S17" s="16">
        <v>0.0003869983085719373</v>
      </c>
      <c r="T17" s="16">
        <f t="shared" si="4"/>
        <v>0.00036572832952926694</v>
      </c>
      <c r="U17" s="15">
        <v>309.00695643990326</v>
      </c>
      <c r="V17" s="15">
        <v>314.0618203119288</v>
      </c>
      <c r="W17" s="10">
        <f t="shared" si="2"/>
        <v>0.0010490980816447312</v>
      </c>
      <c r="X17" s="16">
        <v>-0.0003444583504865966</v>
      </c>
      <c r="Y17" s="16">
        <f t="shared" si="0"/>
        <v>-9.04218614794881E-05</v>
      </c>
      <c r="Z17" s="16">
        <f t="shared" si="1"/>
        <v>-0.0003315427068201057</v>
      </c>
    </row>
    <row r="18" spans="1:26" ht="12.75">
      <c r="A18">
        <v>5413.839079493695</v>
      </c>
      <c r="B18" s="8">
        <v>1006.3522378532725</v>
      </c>
      <c r="C18" s="8">
        <v>2.8327947312377146</v>
      </c>
      <c r="D18" s="11">
        <v>1009.3011089210592</v>
      </c>
      <c r="E18" s="11">
        <v>8.4947135832821</v>
      </c>
      <c r="F18" s="8">
        <v>1.7650414076474161</v>
      </c>
      <c r="G18" s="8">
        <v>23.365283780324788</v>
      </c>
      <c r="H18" s="8">
        <v>1009.1047762929495</v>
      </c>
      <c r="I18" s="8">
        <v>1007.834229167093</v>
      </c>
      <c r="J18">
        <v>0.0010429600308734547</v>
      </c>
      <c r="K18" s="10">
        <v>0.06</v>
      </c>
      <c r="L18" s="8">
        <v>1.3411484268758727</v>
      </c>
      <c r="M18" s="8">
        <v>3.8501551146712747</v>
      </c>
      <c r="N18" s="8">
        <v>0.27745694210152805</v>
      </c>
      <c r="O18" s="9">
        <v>0.0014311446310956621</v>
      </c>
      <c r="P18" s="9">
        <f t="shared" si="3"/>
        <v>0.001371688593256153</v>
      </c>
      <c r="Q18" s="15">
        <v>314.0618203119288</v>
      </c>
      <c r="R18" s="8">
        <v>1006.4686457859721</v>
      </c>
      <c r="S18" s="16">
        <v>0.0003444583504865966</v>
      </c>
      <c r="T18" s="16">
        <f t="shared" si="4"/>
        <v>0.00032293227770911173</v>
      </c>
      <c r="U18" s="15">
        <v>374.65113755037737</v>
      </c>
      <c r="V18" s="15">
        <v>327.67487473566274</v>
      </c>
      <c r="W18" s="10">
        <f t="shared" si="2"/>
        <v>0.0010428416107220342</v>
      </c>
      <c r="X18" s="16">
        <v>-0.00030140620493162695</v>
      </c>
      <c r="Y18" s="16">
        <f t="shared" si="0"/>
        <v>-7.784467758905219E-05</v>
      </c>
      <c r="Z18" s="16">
        <f t="shared" si="1"/>
        <v>-0.00028882902104119103</v>
      </c>
    </row>
    <row r="19" spans="1:26" ht="12.75">
      <c r="A19">
        <v>5774.761684793275</v>
      </c>
      <c r="B19" s="8">
        <v>1006.7492527191021</v>
      </c>
      <c r="C19" s="8">
        <v>2.750375604515163</v>
      </c>
      <c r="D19" s="11">
        <v>1009.5951176459027</v>
      </c>
      <c r="E19" s="11">
        <v>8.4947135832821</v>
      </c>
      <c r="F19" s="8">
        <v>1.8179335185316996</v>
      </c>
      <c r="G19" s="8">
        <v>24.78661708350783</v>
      </c>
      <c r="H19" s="8">
        <v>1009.4807108616801</v>
      </c>
      <c r="I19" s="8">
        <v>1008.2106570186592</v>
      </c>
      <c r="J19">
        <v>0.0010435456643904954</v>
      </c>
      <c r="K19" s="10">
        <v>0.06</v>
      </c>
      <c r="L19" s="8">
        <v>1.3539715256523466</v>
      </c>
      <c r="M19" s="8">
        <v>3.837332015894801</v>
      </c>
      <c r="N19" s="8">
        <v>0.2704260760451646</v>
      </c>
      <c r="O19" s="9">
        <v>0.0014831695528319548</v>
      </c>
      <c r="P19" s="9">
        <f t="shared" si="3"/>
        <v>0.0014311446310956621</v>
      </c>
      <c r="Q19" s="15">
        <v>327.67487473566274</v>
      </c>
      <c r="R19" s="8">
        <v>1006.8450308970287</v>
      </c>
      <c r="S19" s="16">
        <v>0.00030140620493162695</v>
      </c>
      <c r="T19" s="16">
        <f t="shared" si="4"/>
        <v>0.00028044423178090044</v>
      </c>
      <c r="U19" s="15">
        <v>429.19826508632696</v>
      </c>
      <c r="V19" s="15">
        <v>339.58650081640434</v>
      </c>
      <c r="W19" s="10">
        <f t="shared" si="2"/>
        <v>0.0010434308368199013</v>
      </c>
      <c r="X19" s="16">
        <v>-0.0002594822586301739</v>
      </c>
      <c r="Y19" s="16">
        <f t="shared" si="0"/>
        <v>-6.577250510489563E-05</v>
      </c>
      <c r="Z19" s="16">
        <f t="shared" si="1"/>
        <v>-0.0002474100861460174</v>
      </c>
    </row>
    <row r="20" spans="1:26" ht="12.75">
      <c r="A20">
        <v>6135.684290092855</v>
      </c>
      <c r="B20" s="8">
        <v>1007.1462675849316</v>
      </c>
      <c r="C20" s="8">
        <v>2.6966677404180577</v>
      </c>
      <c r="D20" s="11">
        <v>1009.9180490017466</v>
      </c>
      <c r="E20" s="11">
        <v>8.4947135832821</v>
      </c>
      <c r="F20" s="8">
        <v>1.8541401764330308</v>
      </c>
      <c r="G20" s="8">
        <v>25.783768453973327</v>
      </c>
      <c r="H20" s="8">
        <v>1009.852570330578</v>
      </c>
      <c r="I20" s="8">
        <v>1008.5872962386001</v>
      </c>
      <c r="J20">
        <v>0.001049243036989784</v>
      </c>
      <c r="K20" s="10">
        <v>0.06</v>
      </c>
      <c r="L20" s="8">
        <v>1.3625360930563404</v>
      </c>
      <c r="M20" s="8">
        <v>3.828767448490807</v>
      </c>
      <c r="N20" s="8">
        <v>0.26695635067548346</v>
      </c>
      <c r="O20" s="9">
        <v>0.0015279580939313445</v>
      </c>
      <c r="P20" s="9">
        <f t="shared" si="3"/>
        <v>0.0014831695528319548</v>
      </c>
      <c r="Q20" s="15">
        <v>339.58650081640434</v>
      </c>
      <c r="R20" s="8">
        <v>1007.2216286731036</v>
      </c>
      <c r="S20" s="16">
        <v>0.0002594822586301739</v>
      </c>
      <c r="T20" s="16">
        <f t="shared" si="4"/>
        <v>0.0002393619711565797</v>
      </c>
      <c r="U20" s="15">
        <v>469.87443674001287</v>
      </c>
      <c r="V20" s="15">
        <v>349.8412851865206</v>
      </c>
      <c r="W20" s="10">
        <f t="shared" si="2"/>
        <v>0.0010491332517153363</v>
      </c>
      <c r="X20" s="16">
        <v>-0.00021924168368298543</v>
      </c>
      <c r="Y20" s="16">
        <f t="shared" si="0"/>
        <v>-5.4338121076496255E-05</v>
      </c>
      <c r="Z20" s="16">
        <f t="shared" si="1"/>
        <v>-0.00020780729965458604</v>
      </c>
    </row>
    <row r="21" spans="1:26" ht="12.75">
      <c r="A21">
        <v>6496.606895392435</v>
      </c>
      <c r="B21" s="8">
        <v>1007.5432824507611</v>
      </c>
      <c r="C21" s="8">
        <v>2.6622545429654565</v>
      </c>
      <c r="D21" s="11">
        <v>1010.2623313347967</v>
      </c>
      <c r="E21" s="11">
        <v>8.4947135832821</v>
      </c>
      <c r="F21" s="8">
        <v>1.878107415841069</v>
      </c>
      <c r="G21" s="8">
        <v>26.45465599077913</v>
      </c>
      <c r="H21" s="8">
        <v>1010.2243089669497</v>
      </c>
      <c r="I21" s="8">
        <v>1008.9659917691029</v>
      </c>
      <c r="J21">
        <v>0.001057609873906624</v>
      </c>
      <c r="K21" s="10">
        <v>0.06</v>
      </c>
      <c r="L21" s="8">
        <v>1.3681139560714064</v>
      </c>
      <c r="M21" s="8">
        <v>3.823189585475741</v>
      </c>
      <c r="N21" s="8">
        <v>0.2657644964132177</v>
      </c>
      <c r="O21" s="9">
        <v>0.0015658008166368302</v>
      </c>
      <c r="P21" s="9">
        <f t="shared" si="3"/>
        <v>0.0015279580939313445</v>
      </c>
      <c r="Q21" s="15">
        <v>349.8412851865206</v>
      </c>
      <c r="R21" s="8">
        <v>1007.6002845796191</v>
      </c>
      <c r="S21" s="16">
        <v>0.00021924168368298543</v>
      </c>
      <c r="T21" s="16">
        <f t="shared" si="4"/>
        <v>0.00020018437696898647</v>
      </c>
      <c r="U21" s="15">
        <v>498.3673325962578</v>
      </c>
      <c r="V21" s="15">
        <v>358.5057549771686</v>
      </c>
      <c r="W21" s="10">
        <f t="shared" si="2"/>
        <v>0.0010575065835771414</v>
      </c>
      <c r="X21" s="16">
        <v>-0.00018112707025498749</v>
      </c>
      <c r="Y21" s="16">
        <f t="shared" si="0"/>
        <v>-4.3754598751747654E-05</v>
      </c>
      <c r="Z21" s="16">
        <f t="shared" si="1"/>
        <v>-0.00017054354793023888</v>
      </c>
    </row>
    <row r="22" spans="1:26" ht="12.75">
      <c r="A22">
        <v>6857.529500692015</v>
      </c>
      <c r="B22" s="8">
        <v>1007.9402973165907</v>
      </c>
      <c r="C22" s="8">
        <v>2.639881880632689</v>
      </c>
      <c r="D22" s="11">
        <v>1010.621673983545</v>
      </c>
      <c r="E22" s="11">
        <v>8.4947135832821</v>
      </c>
      <c r="F22" s="8">
        <v>1.8940241367169321</v>
      </c>
      <c r="G22" s="8">
        <v>26.90495572849739</v>
      </c>
      <c r="H22" s="8">
        <v>1010.5986672090033</v>
      </c>
      <c r="I22" s="8">
        <v>1009.3477070801838</v>
      </c>
      <c r="J22">
        <v>0.0010665550519183065</v>
      </c>
      <c r="K22" s="10">
        <v>0.06</v>
      </c>
      <c r="L22" s="8">
        <v>1.3717790377238657</v>
      </c>
      <c r="M22" s="8">
        <v>3.8195245038232817</v>
      </c>
      <c r="N22" s="8">
        <v>0.2657604073979036</v>
      </c>
      <c r="O22" s="9">
        <v>0.0015970646775002033</v>
      </c>
      <c r="P22" s="9">
        <f t="shared" si="3"/>
        <v>0.0015658008166368302</v>
      </c>
      <c r="Q22" s="15">
        <v>358.5057549771686</v>
      </c>
      <c r="R22" s="8">
        <v>1007.9819626108853</v>
      </c>
      <c r="S22" s="16">
        <v>0.00018112707025498749</v>
      </c>
      <c r="T22" s="16">
        <f t="shared" si="4"/>
        <v>0.0001634878663804065</v>
      </c>
      <c r="U22" s="15">
        <v>518.0021776683934</v>
      </c>
      <c r="V22" s="15">
        <v>365.66392856044655</v>
      </c>
      <c r="W22" s="10">
        <f t="shared" si="2"/>
        <v>0.0010664603125314848</v>
      </c>
      <c r="X22" s="16">
        <v>-0.0001458486625058255</v>
      </c>
      <c r="Y22" s="16">
        <f t="shared" si="0"/>
        <v>-3.4265964582507575E-05</v>
      </c>
      <c r="Z22" s="16">
        <f t="shared" si="1"/>
        <v>-0.0001363600283365854</v>
      </c>
    </row>
    <row r="23" spans="1:26" ht="12.75">
      <c r="A23">
        <v>7218.452105991595</v>
      </c>
      <c r="B23" s="8">
        <v>1008.3373121824202</v>
      </c>
      <c r="C23" s="8">
        <v>2.62485995668485</v>
      </c>
      <c r="D23" s="11">
        <v>1010.9915958876309</v>
      </c>
      <c r="E23" s="11">
        <v>8.4947135832821</v>
      </c>
      <c r="F23" s="8">
        <v>1.9048635289156184</v>
      </c>
      <c r="G23" s="8">
        <v>27.21378797844646</v>
      </c>
      <c r="H23" s="8">
        <v>1010.9769286478034</v>
      </c>
      <c r="I23" s="8">
        <v>1009.7326509082176</v>
      </c>
      <c r="J23">
        <v>0.001074767546494063</v>
      </c>
      <c r="K23" s="10">
        <v>0.06</v>
      </c>
      <c r="L23" s="8">
        <v>1.3742573952898676</v>
      </c>
      <c r="M23" s="8">
        <v>3.81704614625728</v>
      </c>
      <c r="N23" s="8">
        <v>0.2662380453138117</v>
      </c>
      <c r="O23" s="9">
        <v>0.0016222392264247346</v>
      </c>
      <c r="P23" s="9">
        <f t="shared" si="3"/>
        <v>0.0015970646775002033</v>
      </c>
      <c r="Q23" s="15">
        <v>365.66392856044655</v>
      </c>
      <c r="R23" s="8">
        <v>1008.3668722453327</v>
      </c>
      <c r="S23" s="16">
        <v>0.0001458486625058255</v>
      </c>
      <c r="T23" s="16">
        <f t="shared" si="4"/>
        <v>0.0001300342722237587</v>
      </c>
      <c r="U23" s="15">
        <v>531.7062675469882</v>
      </c>
      <c r="V23" s="15">
        <v>371.4278932822072</v>
      </c>
      <c r="W23" s="10">
        <f t="shared" si="2"/>
        <v>0.0010746834530307014</v>
      </c>
      <c r="X23" s="16">
        <v>-0.0001142198819416919</v>
      </c>
      <c r="Y23" s="16">
        <f t="shared" si="0"/>
        <v>-2.605882412838963E-05</v>
      </c>
      <c r="Z23" s="16">
        <f t="shared" si="1"/>
        <v>-0.00010601274148757395</v>
      </c>
    </row>
    <row r="24" spans="1:26" ht="12.75">
      <c r="A24">
        <v>7579.374711291175</v>
      </c>
      <c r="B24" s="8">
        <v>1008.7343270482497</v>
      </c>
      <c r="C24" s="8">
        <v>2.614444742831718</v>
      </c>
      <c r="D24" s="11">
        <v>1011.3690885767497</v>
      </c>
      <c r="E24" s="11">
        <v>8.4947135832821</v>
      </c>
      <c r="F24" s="8">
        <v>1.9124519704266059</v>
      </c>
      <c r="G24" s="8">
        <v>27.431044043914554</v>
      </c>
      <c r="H24" s="8">
        <v>1011.3592950034626</v>
      </c>
      <c r="I24" s="8">
        <v>1010.1205588111897</v>
      </c>
      <c r="J24">
        <v>0.0010816420436290538</v>
      </c>
      <c r="K24" s="10">
        <v>0.06</v>
      </c>
      <c r="L24" s="8">
        <v>1.3759840655722662</v>
      </c>
      <c r="M24" s="8">
        <v>3.815319475974881</v>
      </c>
      <c r="N24" s="8">
        <v>0.26682169312045106</v>
      </c>
      <c r="O24" s="9">
        <v>0.0016419544158319769</v>
      </c>
      <c r="P24" s="9">
        <f t="shared" si="3"/>
        <v>0.0016222392264247346</v>
      </c>
      <c r="Q24" s="15">
        <v>371.4278932822072</v>
      </c>
      <c r="R24" s="8">
        <v>1008.7547497970729</v>
      </c>
      <c r="S24" s="16">
        <v>0.0001142198819416919</v>
      </c>
      <c r="T24" s="16">
        <f t="shared" si="4"/>
        <v>0.000100541314518162</v>
      </c>
      <c r="U24" s="15">
        <v>541.4629417072457</v>
      </c>
      <c r="V24" s="15">
        <v>375.9418830488894</v>
      </c>
      <c r="W24" s="10">
        <f t="shared" si="2"/>
        <v>0.0010815700045263563</v>
      </c>
      <c r="X24" s="16">
        <v>-8.686274709463209E-05</v>
      </c>
      <c r="Y24" s="16">
        <f t="shared" si="0"/>
        <v>-1.920667286174477E-05</v>
      </c>
      <c r="Z24" s="16">
        <f t="shared" si="1"/>
        <v>-8.001059582798722E-05</v>
      </c>
    </row>
    <row r="25" spans="1:26" ht="12.75">
      <c r="A25">
        <v>7940.297316590755</v>
      </c>
      <c r="B25" s="8">
        <v>1009.1313419140793</v>
      </c>
      <c r="C25" s="8">
        <v>2.6070757493929992</v>
      </c>
      <c r="D25" s="11">
        <v>1011.7521086476992</v>
      </c>
      <c r="E25" s="11">
        <v>8.4947135832821</v>
      </c>
      <c r="F25" s="8">
        <v>1.9178575847533932</v>
      </c>
      <c r="G25" s="8">
        <v>27.586332865470872</v>
      </c>
      <c r="H25" s="8">
        <v>1011.7453673817611</v>
      </c>
      <c r="I25" s="8">
        <v>1010.5109478755778</v>
      </c>
      <c r="J25">
        <v>0.0010870377314977698</v>
      </c>
      <c r="K25" s="10">
        <v>0.06</v>
      </c>
      <c r="L25" s="8">
        <v>1.3772098829628385</v>
      </c>
      <c r="M25" s="8">
        <v>3.8140936585843086</v>
      </c>
      <c r="N25" s="8">
        <v>0.26734529790621964</v>
      </c>
      <c r="O25" s="9">
        <v>0.001656947563104518</v>
      </c>
      <c r="P25" s="9">
        <f t="shared" si="3"/>
        <v>0.0016419544158319769</v>
      </c>
      <c r="Q25" s="15">
        <v>375.9418830488894</v>
      </c>
      <c r="R25" s="8">
        <v>1009.1451128609204</v>
      </c>
      <c r="S25" s="16">
        <v>8.686274709463209E-05</v>
      </c>
      <c r="T25" s="16">
        <f t="shared" si="4"/>
        <v>7.544249498355732E-05</v>
      </c>
      <c r="U25" s="15">
        <v>548.4956431322298</v>
      </c>
      <c r="V25" s="15">
        <v>379.3747140484104</v>
      </c>
      <c r="W25" s="10">
        <f t="shared" si="2"/>
        <v>0.0010869780720753367</v>
      </c>
      <c r="X25" s="16">
        <v>-6.402224287248256E-05</v>
      </c>
      <c r="Y25" s="16">
        <f t="shared" si="0"/>
        <v>-1.3656448723003229E-05</v>
      </c>
      <c r="Z25" s="16">
        <f t="shared" si="1"/>
        <v>-5.847201873374102E-05</v>
      </c>
    </row>
    <row r="26" spans="1:26" ht="12.75">
      <c r="A26">
        <v>8301.219921890335</v>
      </c>
      <c r="B26" s="8">
        <v>1009.5283567799088</v>
      </c>
      <c r="C26" s="8">
        <v>2.6018343669260213</v>
      </c>
      <c r="D26" s="11">
        <v>1012.1392037553434</v>
      </c>
      <c r="E26" s="11">
        <v>8.4947135832821</v>
      </c>
      <c r="F26" s="8">
        <v>1.9217210993747191</v>
      </c>
      <c r="G26" s="8">
        <v>27.697589878364827</v>
      </c>
      <c r="H26" s="8">
        <v>1012.1345039343313</v>
      </c>
      <c r="I26" s="8">
        <v>1010.9032843656889</v>
      </c>
      <c r="J26">
        <v>0.0010910607118516337</v>
      </c>
      <c r="K26" s="10">
        <v>0.06</v>
      </c>
      <c r="L26" s="8">
        <v>1.3780838870060566</v>
      </c>
      <c r="M26" s="8">
        <v>3.813219654541091</v>
      </c>
      <c r="N26" s="8">
        <v>0.2677541141150285</v>
      </c>
      <c r="O26" s="9">
        <v>0.0016679982718169628</v>
      </c>
      <c r="P26" s="9">
        <f t="shared" si="3"/>
        <v>0.001656947563104518</v>
      </c>
      <c r="Q26" s="15">
        <v>379.3747140484104</v>
      </c>
      <c r="R26" s="8">
        <v>1009.5374278185974</v>
      </c>
      <c r="S26" s="16">
        <v>6.402224287248256E-05</v>
      </c>
      <c r="T26" s="16">
        <f t="shared" si="4"/>
        <v>5.477186930791333E-05</v>
      </c>
      <c r="U26" s="15">
        <v>553.5644572030387</v>
      </c>
      <c r="V26" s="15">
        <v>381.9048843152118</v>
      </c>
      <c r="W26" s="10">
        <f t="shared" si="2"/>
        <v>0.0010910126284184325</v>
      </c>
      <c r="X26" s="16">
        <v>-4.552149574334409E-05</v>
      </c>
      <c r="Y26" s="16">
        <f t="shared" si="0"/>
        <v>-9.242990171067342E-06</v>
      </c>
      <c r="Z26" s="16">
        <f t="shared" si="1"/>
        <v>-4.1108037191408204E-05</v>
      </c>
    </row>
    <row r="27" spans="1:26" ht="12.75">
      <c r="A27">
        <v>8662.142527189915</v>
      </c>
      <c r="B27" s="8">
        <v>1009.9253716457383</v>
      </c>
      <c r="C27" s="8">
        <v>2.598138830868151</v>
      </c>
      <c r="D27" s="11">
        <v>1012.529296693947</v>
      </c>
      <c r="E27" s="11">
        <v>8.4947135832821</v>
      </c>
      <c r="F27" s="8">
        <v>1.9244545135909013</v>
      </c>
      <c r="G27" s="8">
        <v>27.77643881160293</v>
      </c>
      <c r="H27" s="8">
        <v>1012.5260303779994</v>
      </c>
      <c r="I27" s="8">
        <v>1011.2970728403504</v>
      </c>
      <c r="J27">
        <v>0.0010939165344793177</v>
      </c>
      <c r="K27" s="10">
        <v>0.06</v>
      </c>
      <c r="L27" s="8">
        <v>1.3787011791061365</v>
      </c>
      <c r="M27" s="8">
        <v>3.812602362441011</v>
      </c>
      <c r="N27" s="8">
        <v>0.2680440508946405</v>
      </c>
      <c r="O27" s="9">
        <v>0.0016758556158749714</v>
      </c>
      <c r="P27" s="9">
        <f t="shared" si="3"/>
        <v>0.0016679982718169628</v>
      </c>
      <c r="Q27" s="15">
        <v>381.9048843152118</v>
      </c>
      <c r="R27" s="8">
        <v>1009.9311989388609</v>
      </c>
      <c r="S27" s="16">
        <v>4.552149574334409E-05</v>
      </c>
      <c r="T27" s="16">
        <f t="shared" si="4"/>
        <v>3.816573149011761E-05</v>
      </c>
      <c r="U27" s="15">
        <v>557.172061866792</v>
      </c>
      <c r="V27" s="15">
        <v>383.70390181073344</v>
      </c>
      <c r="W27" s="10">
        <f t="shared" si="2"/>
        <v>0.0010938782569504886</v>
      </c>
      <c r="X27" s="16">
        <v>-3.0809967236891135E-05</v>
      </c>
      <c r="Y27" s="16">
        <f t="shared" si="0"/>
        <v>-5.713686684720455E-06</v>
      </c>
      <c r="Z27" s="16">
        <f>(X27*$AB$3)+Y27</f>
        <v>-2.728066375054425E-05</v>
      </c>
    </row>
    <row r="28" spans="1:26" ht="12.75">
      <c r="A28">
        <v>9023.065132489495</v>
      </c>
      <c r="B28" s="8">
        <v>1010.3223865115679</v>
      </c>
      <c r="C28" s="8">
        <v>2.5955942250105046</v>
      </c>
      <c r="D28" s="11">
        <v>1012.9215712936939</v>
      </c>
      <c r="E28" s="11">
        <v>8.4947135832821</v>
      </c>
      <c r="F28" s="8">
        <v>1.926341163738629</v>
      </c>
      <c r="G28" s="8">
        <v>27.830927093354205</v>
      </c>
      <c r="H28" s="8">
        <v>1012.9193448278729</v>
      </c>
      <c r="I28" s="8">
        <v>1011.691892045955</v>
      </c>
      <c r="J28">
        <v>0.0010958218166676826</v>
      </c>
      <c r="K28" s="10">
        <v>0.06</v>
      </c>
      <c r="L28" s="8">
        <v>1.3791267336577961</v>
      </c>
      <c r="M28" s="8">
        <v>3.812176807889351</v>
      </c>
      <c r="N28" s="8">
        <v>0.2682288696882119</v>
      </c>
      <c r="O28" s="9">
        <v>0.0016811736422061168</v>
      </c>
      <c r="P28" s="9">
        <f t="shared" si="3"/>
        <v>0.0016758556158749714</v>
      </c>
      <c r="Q28" s="15">
        <v>383.70390181073344</v>
      </c>
      <c r="R28" s="8">
        <v>1010.32600432924</v>
      </c>
      <c r="S28" s="16">
        <v>3.0809967236891135E-05</v>
      </c>
      <c r="T28" s="16">
        <f t="shared" si="4"/>
        <v>2.4927794759646326E-05</v>
      </c>
      <c r="U28" s="15">
        <v>559.6724976800762</v>
      </c>
      <c r="V28" s="15">
        <v>384.92151711951254</v>
      </c>
      <c r="W28" s="10">
        <f t="shared" si="2"/>
        <v>0.0010957908314378909</v>
      </c>
      <c r="X28" s="16">
        <v>-1.9045622282401516E-05</v>
      </c>
      <c r="Y28" s="16">
        <f t="shared" si="0"/>
        <v>-2.751220037250865E-06</v>
      </c>
      <c r="Z28" s="16">
        <f t="shared" si="1"/>
        <v>-1.6083155634931925E-05</v>
      </c>
    </row>
    <row r="29" spans="1:26" ht="12.75">
      <c r="A29">
        <v>9383.987737789075</v>
      </c>
      <c r="B29" s="8">
        <v>1010.7194013773974</v>
      </c>
      <c r="C29" s="8">
        <v>2.593925508082181</v>
      </c>
      <c r="D29" s="11">
        <v>1013.3154094417814</v>
      </c>
      <c r="E29" s="11">
        <v>8.4947135832821</v>
      </c>
      <c r="F29" s="8">
        <v>1.9275804121671753</v>
      </c>
      <c r="G29" s="8">
        <v>27.86674684027932</v>
      </c>
      <c r="H29" s="8">
        <v>1013.3139591910772</v>
      </c>
      <c r="I29" s="8">
        <v>1012.0873989109708</v>
      </c>
      <c r="J29">
        <v>0.0010969539698398542</v>
      </c>
      <c r="K29" s="10">
        <v>0.06</v>
      </c>
      <c r="L29" s="8">
        <v>1.3794060329440814</v>
      </c>
      <c r="M29" s="8">
        <v>3.811897508603066</v>
      </c>
      <c r="N29" s="8">
        <v>0.2683235492463671</v>
      </c>
      <c r="O29" s="9">
        <v>0.001684461056308576</v>
      </c>
      <c r="P29" s="9">
        <f t="shared" si="3"/>
        <v>0.0016811736422061168</v>
      </c>
      <c r="Q29" s="15">
        <v>384.92151711951254</v>
      </c>
      <c r="R29" s="8">
        <v>1010.721500010986</v>
      </c>
      <c r="S29" s="16">
        <v>1.9045622282401516E-05</v>
      </c>
      <c r="T29" s="16">
        <f t="shared" si="4"/>
        <v>1.4108177869952199E-05</v>
      </c>
      <c r="U29" s="15">
        <v>561.3195470225882</v>
      </c>
      <c r="V29" s="15">
        <v>385.6742034524115</v>
      </c>
      <c r="W29" s="10">
        <f t="shared" si="2"/>
        <v>0.0010969272006257041</v>
      </c>
      <c r="X29" s="16">
        <v>-9.170733457502882E-06</v>
      </c>
      <c r="Y29" s="16">
        <f t="shared" si="0"/>
        <v>1.4200265790695128E-08</v>
      </c>
      <c r="Z29" s="16">
        <f t="shared" si="1"/>
        <v>-6.405313154461322E-06</v>
      </c>
    </row>
    <row r="30" spans="1:26" ht="12.75">
      <c r="A30">
        <v>9744.910343088655</v>
      </c>
      <c r="B30" s="8">
        <v>1011.1164162432269</v>
      </c>
      <c r="C30" s="8">
        <v>2.592950316384562</v>
      </c>
      <c r="D30" s="11">
        <v>1013.7103497347721</v>
      </c>
      <c r="E30" s="11">
        <v>8.4947135832821</v>
      </c>
      <c r="F30" s="8">
        <v>1.9283053625846824</v>
      </c>
      <c r="G30" s="8">
        <v>27.887711785296304</v>
      </c>
      <c r="H30" s="8">
        <v>1013.7095056739391</v>
      </c>
      <c r="I30" s="8">
        <v>1012.4833143956591</v>
      </c>
      <c r="J30">
        <v>0.0010974225104053068</v>
      </c>
      <c r="K30" s="10">
        <v>0.06</v>
      </c>
      <c r="L30" s="8">
        <v>1.3795693375584182</v>
      </c>
      <c r="M30" s="8">
        <v>3.811734203988729</v>
      </c>
      <c r="N30" s="8">
        <v>0.26833594939985406</v>
      </c>
      <c r="O30" s="9">
        <v>0.0016860439921691673</v>
      </c>
      <c r="P30" s="9">
        <f t="shared" si="3"/>
        <v>0.001684461056308576</v>
      </c>
      <c r="Q30" s="15">
        <v>385.6742034524115</v>
      </c>
      <c r="R30" s="8">
        <v>1011.1174058340598</v>
      </c>
      <c r="S30" s="16">
        <v>9.170733457502882E-06</v>
      </c>
      <c r="T30" s="16">
        <f t="shared" si="4"/>
        <v>4.561699619100282E-06</v>
      </c>
      <c r="U30" s="15">
        <v>562.2847642173568</v>
      </c>
      <c r="V30" s="15">
        <v>386.03663244705245</v>
      </c>
      <c r="W30" s="10">
        <f t="shared" si="2"/>
        <v>0.0010973964047518566</v>
      </c>
      <c r="X30" s="16">
        <v>4.733421930231709E-08</v>
      </c>
      <c r="Y30" s="16">
        <f t="shared" si="0"/>
        <v>3.0019961918304824E-06</v>
      </c>
      <c r="Z30" s="16">
        <f t="shared" si="1"/>
        <v>3.0351301453421043E-06</v>
      </c>
    </row>
    <row r="31" spans="1:26" ht="12.75">
      <c r="A31">
        <v>10105.832948388235</v>
      </c>
      <c r="B31" s="8">
        <v>1011.5134311090565</v>
      </c>
      <c r="C31" s="8">
        <v>2.5925701560247587</v>
      </c>
      <c r="D31" s="11">
        <v>1014.1060541659822</v>
      </c>
      <c r="E31" s="11">
        <v>8.4947135832821</v>
      </c>
      <c r="F31" s="8">
        <v>1.928588118775001</v>
      </c>
      <c r="G31" s="8">
        <v>27.89589098910072</v>
      </c>
      <c r="H31" s="8">
        <v>1014.105725720317</v>
      </c>
      <c r="I31" s="8">
        <v>1012.879398987229</v>
      </c>
      <c r="J31">
        <v>0.0010972504854887934</v>
      </c>
      <c r="K31" s="10">
        <v>0.06</v>
      </c>
      <c r="L31" s="8">
        <v>1.3796330154660361</v>
      </c>
      <c r="M31" s="8">
        <v>3.811670526081111</v>
      </c>
      <c r="N31" s="8">
        <v>0.26826220396184614</v>
      </c>
      <c r="O31" s="9">
        <v>0.001686035821935727</v>
      </c>
      <c r="P31" s="9">
        <f t="shared" si="3"/>
        <v>0.0016860439921691673</v>
      </c>
      <c r="Q31" s="15">
        <v>386.03663244705245</v>
      </c>
      <c r="R31" s="8">
        <v>1011.5134810035092</v>
      </c>
      <c r="S31" s="16">
        <v>-4.733421930231709E-08</v>
      </c>
      <c r="T31" s="16">
        <f t="shared" si="4"/>
        <v>-5.026994096035295E-06</v>
      </c>
      <c r="U31" s="15">
        <v>562.661574704462</v>
      </c>
      <c r="V31" s="15">
        <v>386.03476179040405</v>
      </c>
      <c r="W31" s="10">
        <f t="shared" si="2"/>
        <v>0.001097221015292124</v>
      </c>
      <c r="X31" s="16">
        <v>1.0006653972768273E-05</v>
      </c>
      <c r="Y31" s="16">
        <f t="shared" si="0"/>
        <v>6.68726705322883E-06</v>
      </c>
      <c r="Z31" s="16">
        <f t="shared" si="1"/>
        <v>1.3691924834166621E-05</v>
      </c>
    </row>
    <row r="32" spans="1:26" ht="12.75">
      <c r="A32">
        <v>10466.755553687815</v>
      </c>
      <c r="B32" s="8">
        <v>1011.910445974886</v>
      </c>
      <c r="C32" s="8">
        <v>2.592770569644207</v>
      </c>
      <c r="D32" s="11">
        <v>1014.5022770834905</v>
      </c>
      <c r="E32" s="11">
        <v>8.4947135832821</v>
      </c>
      <c r="F32" s="8">
        <v>1.9284390445260742</v>
      </c>
      <c r="G32" s="8">
        <v>27.89157861339477</v>
      </c>
      <c r="H32" s="8">
        <v>1014.5024502987126</v>
      </c>
      <c r="I32" s="8">
        <v>1013.2754214911179</v>
      </c>
      <c r="J32">
        <v>0.0010963594406846022</v>
      </c>
      <c r="K32" s="10">
        <v>0.06</v>
      </c>
      <c r="L32" s="8">
        <v>1.3795994444689994</v>
      </c>
      <c r="M32" s="8">
        <v>3.811704097078148</v>
      </c>
      <c r="N32" s="8">
        <v>0.2680835163390497</v>
      </c>
      <c r="O32" s="9">
        <v>0.001684308600062861</v>
      </c>
      <c r="P32" s="9">
        <f t="shared" si="3"/>
        <v>0.001686035821935727</v>
      </c>
      <c r="Q32" s="15">
        <v>386.03476179040405</v>
      </c>
      <c r="R32" s="8">
        <v>1011.9094928709379</v>
      </c>
      <c r="S32" s="16">
        <v>-1.0006653972768273E-05</v>
      </c>
      <c r="T32" s="16">
        <f t="shared" si="4"/>
        <v>-1.6148772075098853E-05</v>
      </c>
      <c r="U32" s="15">
        <v>562.462889391737</v>
      </c>
      <c r="V32" s="15">
        <v>385.6392970703926</v>
      </c>
      <c r="W32" s="10">
        <f t="shared" si="2"/>
        <v>0.0010963220591340092</v>
      </c>
      <c r="X32" s="16">
        <v>2.229089017742943E-05</v>
      </c>
      <c r="Y32" s="16">
        <f t="shared" si="0"/>
        <v>1.1601854853771949E-05</v>
      </c>
      <c r="Z32" s="16">
        <f t="shared" si="1"/>
        <v>2.720547797797255E-05</v>
      </c>
    </row>
    <row r="33" spans="1:26" ht="12.75">
      <c r="A33">
        <v>10827.678158987395</v>
      </c>
      <c r="B33" s="8">
        <v>1012.3074608407155</v>
      </c>
      <c r="C33" s="8">
        <v>2.5936268076943945</v>
      </c>
      <c r="D33" s="11">
        <v>1014.8988342272173</v>
      </c>
      <c r="E33" s="11">
        <v>8.4947135832821</v>
      </c>
      <c r="F33" s="8">
        <v>1.927802405946271</v>
      </c>
      <c r="G33" s="8">
        <v>27.873165872791716</v>
      </c>
      <c r="H33" s="8">
        <v>1014.8995763295952</v>
      </c>
      <c r="I33" s="8">
        <v>1013.6711223967945</v>
      </c>
      <c r="J33">
        <v>0.0010945536936126554</v>
      </c>
      <c r="K33" s="10">
        <v>0.06</v>
      </c>
      <c r="L33" s="8">
        <v>1.3794560464851138</v>
      </c>
      <c r="M33" s="8">
        <v>3.811847495062034</v>
      </c>
      <c r="N33" s="8">
        <v>0.2677630669735159</v>
      </c>
      <c r="O33" s="9">
        <v>0.001680461028918212</v>
      </c>
      <c r="P33" s="9">
        <f t="shared" si="3"/>
        <v>0.001684308600062861</v>
      </c>
      <c r="Q33" s="15">
        <v>385.6392970703926</v>
      </c>
      <c r="R33" s="8">
        <v>1012.305180284768</v>
      </c>
      <c r="S33" s="16">
        <v>-2.229089017742943E-05</v>
      </c>
      <c r="T33" s="16">
        <f t="shared" si="4"/>
        <v>-3.0481869845001294E-05</v>
      </c>
      <c r="U33" s="15">
        <v>561.6149812261986</v>
      </c>
      <c r="V33" s="15">
        <v>384.7583571811138</v>
      </c>
      <c r="W33" s="10">
        <f t="shared" si="2"/>
        <v>0.0010945033477054987</v>
      </c>
      <c r="X33" s="16">
        <v>3.867284951257316E-05</v>
      </c>
      <c r="Y33" s="16">
        <f t="shared" si="0"/>
        <v>1.8326790922172262E-05</v>
      </c>
      <c r="Z33" s="16">
        <f t="shared" si="1"/>
        <v>4.539778558097347E-05</v>
      </c>
    </row>
    <row r="34" spans="1:26" ht="12.75">
      <c r="A34">
        <v>11188.600764286975</v>
      </c>
      <c r="B34" s="8">
        <v>1012.704475706545</v>
      </c>
      <c r="C34" s="8">
        <v>2.5953128623880963</v>
      </c>
      <c r="D34" s="11">
        <v>1015.29556945265</v>
      </c>
      <c r="E34" s="11">
        <v>8.4947135832821</v>
      </c>
      <c r="F34" s="8">
        <v>1.9265500019135315</v>
      </c>
      <c r="G34" s="8">
        <v>27.836961824047705</v>
      </c>
      <c r="H34" s="8">
        <v>1015.2970392339198</v>
      </c>
      <c r="I34" s="8">
        <v>1014.0661715675335</v>
      </c>
      <c r="J34">
        <v>0.001091504336303284</v>
      </c>
      <c r="K34" s="10">
        <v>0.06</v>
      </c>
      <c r="L34" s="8">
        <v>1.3791738137662968</v>
      </c>
      <c r="M34" s="8">
        <v>3.8121297277808504</v>
      </c>
      <c r="N34" s="8">
        <v>0.2672428015568348</v>
      </c>
      <c r="O34" s="9">
        <v>0.0016737858114333317</v>
      </c>
      <c r="P34" s="9">
        <f t="shared" si="3"/>
        <v>0.001680461028918212</v>
      </c>
      <c r="Q34" s="15">
        <v>384.7583571811138</v>
      </c>
      <c r="R34" s="8">
        <v>1012.700211284531</v>
      </c>
      <c r="S34" s="16">
        <v>-3.867284951257316E-05</v>
      </c>
      <c r="T34" s="16">
        <f t="shared" si="4"/>
        <v>-4.988107629324035E-05</v>
      </c>
      <c r="U34" s="15">
        <v>559.949800772378</v>
      </c>
      <c r="V34" s="15">
        <v>383.22999938577556</v>
      </c>
      <c r="W34" s="10">
        <f t="shared" si="2"/>
        <v>0.0010914356210830688</v>
      </c>
      <c r="X34" s="16">
        <v>6.108930307390753E-05</v>
      </c>
      <c r="Y34" s="16">
        <f t="shared" si="0"/>
        <v>2.7454076182891703E-05</v>
      </c>
      <c r="Z34" s="16">
        <f t="shared" si="1"/>
        <v>7.021658833462697E-05</v>
      </c>
    </row>
    <row r="35" spans="1:26" ht="12.75">
      <c r="A35">
        <v>11549.523369586555</v>
      </c>
      <c r="B35" s="8">
        <v>1013.1014905723746</v>
      </c>
      <c r="C35" s="8">
        <v>2.598112275968973</v>
      </c>
      <c r="D35" s="11">
        <v>1015.6923174549853</v>
      </c>
      <c r="E35" s="11">
        <v>8.4947135832821</v>
      </c>
      <c r="F35" s="8">
        <v>1.924474183139463</v>
      </c>
      <c r="G35" s="8">
        <v>27.777006611777274</v>
      </c>
      <c r="H35" s="8">
        <v>1015.6947816870747</v>
      </c>
      <c r="I35" s="8">
        <v>1014.4601201562879</v>
      </c>
      <c r="J35">
        <v>0.0010867342617962479</v>
      </c>
      <c r="K35" s="10">
        <v>0.06</v>
      </c>
      <c r="L35" s="8">
        <v>1.3787056179394197</v>
      </c>
      <c r="M35" s="8">
        <v>3.8125979236077274</v>
      </c>
      <c r="N35" s="8">
        <v>0.26643996396332575</v>
      </c>
      <c r="O35" s="9">
        <v>0.0016632413496427535</v>
      </c>
      <c r="P35" s="9">
        <f t="shared" si="3"/>
        <v>0.0016737858114333317</v>
      </c>
      <c r="Q35" s="15">
        <v>383.22999938577556</v>
      </c>
      <c r="R35" s="8">
        <v>1013.094135072409</v>
      </c>
      <c r="S35" s="16">
        <v>-6.108930307390753E-05</v>
      </c>
      <c r="T35" s="16">
        <f t="shared" si="4"/>
        <v>-7.63014451751066E-05</v>
      </c>
      <c r="U35" s="15">
        <v>557.1980866449376</v>
      </c>
      <c r="V35" s="15">
        <v>380.8157394142048</v>
      </c>
      <c r="W35" s="10">
        <f t="shared" si="2"/>
        <v>0.0010866418495639597</v>
      </c>
      <c r="X35" s="16">
        <v>9.151358727630566E-05</v>
      </c>
      <c r="Y35" s="16">
        <f t="shared" si="0"/>
        <v>3.952073518235335E-05</v>
      </c>
      <c r="Z35" s="16">
        <f t="shared" si="1"/>
        <v>0.00010358024627576731</v>
      </c>
    </row>
    <row r="36" spans="1:26" ht="12.75">
      <c r="A36">
        <v>11910.445974886135</v>
      </c>
      <c r="B36" s="8">
        <v>1013.4985054382041</v>
      </c>
      <c r="C36" s="8">
        <v>2.602427258107733</v>
      </c>
      <c r="D36" s="11">
        <v>1016.0888593981598</v>
      </c>
      <c r="E36" s="11">
        <v>8.4947135832821</v>
      </c>
      <c r="F36" s="8">
        <v>1.9212832882927844</v>
      </c>
      <c r="G36" s="8">
        <v>27.684971054048518</v>
      </c>
      <c r="H36" s="8">
        <v>1016.0927154567338</v>
      </c>
      <c r="I36" s="8">
        <v>1014.8523471173237</v>
      </c>
      <c r="J36">
        <v>0.0010796112279896396</v>
      </c>
      <c r="K36" s="10">
        <v>0.06</v>
      </c>
      <c r="L36" s="8">
        <v>1.3779849337295873</v>
      </c>
      <c r="M36" s="8">
        <v>3.81331860781756</v>
      </c>
      <c r="N36" s="8">
        <v>0.26524413755895065</v>
      </c>
      <c r="O36" s="9">
        <v>0.0016474454332417053</v>
      </c>
      <c r="P36" s="9">
        <f t="shared" si="3"/>
        <v>0.0016632413496427535</v>
      </c>
      <c r="Q36" s="15">
        <v>380.8157394142048</v>
      </c>
      <c r="R36" s="8">
        <v>1013.4863286797812</v>
      </c>
      <c r="S36" s="16">
        <v>-9.151358727630566E-05</v>
      </c>
      <c r="T36" s="16">
        <f t="shared" si="4"/>
        <v>-0.00011162468560874174</v>
      </c>
      <c r="U36" s="15">
        <v>552.9882807534344</v>
      </c>
      <c r="V36" s="15">
        <v>377.19910639502086</v>
      </c>
      <c r="W36" s="10">
        <f t="shared" si="2"/>
        <v>0.0010794906064898694</v>
      </c>
      <c r="X36" s="16">
        <v>0.00013173578394117783</v>
      </c>
      <c r="Y36" s="16">
        <f t="shared" si="0"/>
        <v>5.489689870375276E-05</v>
      </c>
      <c r="Z36" s="16">
        <f t="shared" si="1"/>
        <v>0.00014711194746257723</v>
      </c>
    </row>
    <row r="37" spans="1:26" ht="12.75">
      <c r="A37">
        <v>12271.368580185715</v>
      </c>
      <c r="B37" s="8">
        <v>1013.8955203040337</v>
      </c>
      <c r="C37" s="8">
        <v>2.6087827283715566</v>
      </c>
      <c r="D37" s="11">
        <v>1016.4848709655404</v>
      </c>
      <c r="E37" s="11">
        <v>8.4947135832821</v>
      </c>
      <c r="F37" s="8">
        <v>1.9166026919846557</v>
      </c>
      <c r="G37" s="8">
        <v>27.55024409192122</v>
      </c>
      <c r="H37" s="8">
        <v>1016.4906778040823</v>
      </c>
      <c r="I37" s="8">
        <v>1015.2420032144404</v>
      </c>
      <c r="J37">
        <v>0.00106935447965099</v>
      </c>
      <c r="K37" s="10">
        <v>0.06</v>
      </c>
      <c r="L37" s="8">
        <v>1.3769256223446722</v>
      </c>
      <c r="M37" s="8">
        <v>3.814377919202475</v>
      </c>
      <c r="N37" s="8">
        <v>0.2635150366942314</v>
      </c>
      <c r="O37" s="9">
        <v>0.0016247068706730825</v>
      </c>
      <c r="P37" s="9">
        <f t="shared" si="3"/>
        <v>0.0016474454332417053</v>
      </c>
      <c r="Q37" s="15">
        <v>377.19910639502086</v>
      </c>
      <c r="R37" s="8">
        <v>1013.8759412418719</v>
      </c>
      <c r="S37" s="16">
        <v>-0.00013173578394117783</v>
      </c>
      <c r="T37" s="16">
        <f t="shared" si="4"/>
        <v>-0.00015736272314351016</v>
      </c>
      <c r="U37" s="15">
        <v>546.8568767954677</v>
      </c>
      <c r="V37" s="15">
        <v>371.992885109309</v>
      </c>
      <c r="W37" s="10">
        <f t="shared" si="2"/>
        <v>0.0010692030584335602</v>
      </c>
      <c r="X37" s="16">
        <v>0.0001829896623458425</v>
      </c>
      <c r="Y37" s="16">
        <f t="shared" si="0"/>
        <v>7.364841567769502E-05</v>
      </c>
      <c r="Z37" s="16">
        <f t="shared" si="1"/>
        <v>0.00020174117931978473</v>
      </c>
    </row>
    <row r="38" spans="1:26" ht="12.75">
      <c r="A38">
        <v>12632.291185485296</v>
      </c>
      <c r="B38" s="8">
        <v>1014.2925351698632</v>
      </c>
      <c r="C38" s="8">
        <v>2.617820090938471</v>
      </c>
      <c r="D38" s="11">
        <v>1016.8798625328917</v>
      </c>
      <c r="E38" s="11">
        <v>8.4947135832821</v>
      </c>
      <c r="F38" s="8">
        <v>1.9099861053505527</v>
      </c>
      <c r="G38" s="8">
        <v>27.360351919741284</v>
      </c>
      <c r="H38" s="8">
        <v>1016.8883823596037</v>
      </c>
      <c r="I38" s="8">
        <v>1015.6279574192248</v>
      </c>
      <c r="J38">
        <v>0.001055065594569422</v>
      </c>
      <c r="K38" s="10">
        <v>0.06</v>
      </c>
      <c r="L38" s="8">
        <v>1.3754237364195245</v>
      </c>
      <c r="M38" s="8">
        <v>3.8158798051276226</v>
      </c>
      <c r="N38" s="8">
        <v>0.2610821695292176</v>
      </c>
      <c r="O38" s="9">
        <v>0.0015931215127530202</v>
      </c>
      <c r="P38" s="9">
        <f t="shared" si="3"/>
        <v>0.0016247068706730825</v>
      </c>
      <c r="Q38" s="15">
        <v>371.992885109309</v>
      </c>
      <c r="R38" s="8">
        <v>1014.2618407953161</v>
      </c>
      <c r="S38" s="16">
        <v>-0.0001829896623458425</v>
      </c>
      <c r="T38" s="16">
        <f t="shared" si="4"/>
        <v>-0.00021424219063574627</v>
      </c>
      <c r="U38" s="15">
        <v>538.2777127115372</v>
      </c>
      <c r="V38" s="15">
        <v>364.76110155993143</v>
      </c>
      <c r="W38" s="10">
        <f t="shared" si="2"/>
        <v>0.0010548840356613487</v>
      </c>
      <c r="X38" s="16">
        <v>0.00024549471892565004</v>
      </c>
      <c r="Y38" s="16">
        <f t="shared" si="0"/>
        <v>9.537887272498698E-05</v>
      </c>
      <c r="Z38" s="16">
        <f t="shared" si="1"/>
        <v>0.000267225175972942</v>
      </c>
    </row>
    <row r="39" spans="1:26" ht="12.75">
      <c r="A39">
        <v>12993.213790784876</v>
      </c>
      <c r="B39" s="8">
        <v>1014.6895500356927</v>
      </c>
      <c r="C39" s="8">
        <v>2.6302769383737155</v>
      </c>
      <c r="D39" s="11">
        <v>1017.2731164034809</v>
      </c>
      <c r="E39" s="11">
        <v>8.4947135832821</v>
      </c>
      <c r="F39" s="8">
        <v>1.9009405158270027</v>
      </c>
      <c r="G39" s="8">
        <v>27.101811335344717</v>
      </c>
      <c r="H39" s="8">
        <v>1017.2853715712216</v>
      </c>
      <c r="I39" s="8">
        <v>1016.0087544423787</v>
      </c>
      <c r="J39">
        <v>0.0010357893634824616</v>
      </c>
      <c r="K39" s="10">
        <v>0.06</v>
      </c>
      <c r="L39" s="8">
        <v>1.3733620556873951</v>
      </c>
      <c r="M39" s="8">
        <v>3.8179414858597522</v>
      </c>
      <c r="N39" s="8">
        <v>0.25774670999751087</v>
      </c>
      <c r="O39" s="9">
        <v>0.0015507473236029416</v>
      </c>
      <c r="P39" s="9">
        <f t="shared" si="3"/>
        <v>0.0015931215127530202</v>
      </c>
      <c r="Q39" s="15">
        <v>364.76110155993143</v>
      </c>
      <c r="R39" s="8">
        <v>1014.6425722897559</v>
      </c>
      <c r="S39" s="16">
        <v>-0.00024549471892565004</v>
      </c>
      <c r="T39" s="16">
        <f t="shared" si="4"/>
        <v>-0.0002817121473378033</v>
      </c>
      <c r="U39" s="15">
        <v>526.7150381075513</v>
      </c>
      <c r="V39" s="15">
        <v>355.0591072121294</v>
      </c>
      <c r="W39" s="10">
        <f t="shared" si="2"/>
        <v>0.001035582994699306</v>
      </c>
      <c r="X39" s="16">
        <v>0.00031792957574995655</v>
      </c>
      <c r="Y39" s="16">
        <f t="shared" si="0"/>
        <v>0.00011908989150661908</v>
      </c>
      <c r="Z39" s="16">
        <f t="shared" si="1"/>
        <v>0.00034164059453158866</v>
      </c>
    </row>
    <row r="40" spans="1:26" ht="12.75">
      <c r="A40">
        <v>13354.136396084456</v>
      </c>
      <c r="B40" s="8">
        <v>1015.0865649015223</v>
      </c>
      <c r="C40" s="8">
        <v>2.646948579394361</v>
      </c>
      <c r="D40" s="11">
        <v>1017.6636278401112</v>
      </c>
      <c r="E40" s="11">
        <v>8.4947135832821</v>
      </c>
      <c r="F40" s="8">
        <v>1.8889675602024851</v>
      </c>
      <c r="G40" s="8">
        <v>26.761488326229962</v>
      </c>
      <c r="H40" s="8">
        <v>1017.6809759283204</v>
      </c>
      <c r="I40" s="8">
        <v>1016.3825942379884</v>
      </c>
      <c r="J40">
        <v>0.0010106121610116703</v>
      </c>
      <c r="K40" s="10">
        <v>0.06</v>
      </c>
      <c r="L40" s="8">
        <v>1.3706180282576288</v>
      </c>
      <c r="M40" s="8">
        <v>3.8206855132895186</v>
      </c>
      <c r="N40" s="8">
        <v>0.2532869589545896</v>
      </c>
      <c r="O40" s="9">
        <v>0.0014958703468671895</v>
      </c>
      <c r="P40" s="9">
        <f t="shared" si="3"/>
        <v>0.0015507473236029416</v>
      </c>
      <c r="Q40" s="15">
        <v>355.0591072121294</v>
      </c>
      <c r="R40" s="8">
        <v>1015.0163376022067</v>
      </c>
      <c r="S40" s="16">
        <v>-0.00031792957574995655</v>
      </c>
      <c r="T40" s="16">
        <f t="shared" si="4"/>
        <v>-0.00035744794038601005</v>
      </c>
      <c r="U40" s="15">
        <v>511.70183034392903</v>
      </c>
      <c r="V40" s="15">
        <v>342.49447461871176</v>
      </c>
      <c r="W40" s="10">
        <f t="shared" si="2"/>
        <v>0.0010103921095109493</v>
      </c>
      <c r="X40" s="16">
        <v>0.00039696630502206355</v>
      </c>
      <c r="Y40" s="16">
        <f t="shared" si="0"/>
        <v>0.00014309973029057754</v>
      </c>
      <c r="Z40" s="16">
        <f t="shared" si="1"/>
        <v>0.000420976143806022</v>
      </c>
    </row>
    <row r="41" spans="1:26" ht="12.75">
      <c r="A41">
        <v>13715.059001384036</v>
      </c>
      <c r="B41" s="8">
        <v>1015.4835797673518</v>
      </c>
      <c r="C41" s="8">
        <v>2.6686286584316914</v>
      </c>
      <c r="D41" s="11">
        <v>1018.0500606932483</v>
      </c>
      <c r="E41" s="11">
        <v>8.4947135832821</v>
      </c>
      <c r="F41" s="8">
        <v>1.8736214887755933</v>
      </c>
      <c r="G41" s="8">
        <v>26.328431124012525</v>
      </c>
      <c r="H41" s="8">
        <v>1018.0742865776668</v>
      </c>
      <c r="I41" s="8">
        <v>1016.7473470120882</v>
      </c>
      <c r="J41">
        <v>0.0009787991399204674</v>
      </c>
      <c r="K41" s="10">
        <v>0.06</v>
      </c>
      <c r="L41" s="8">
        <v>1.367075387268204</v>
      </c>
      <c r="M41" s="8">
        <v>3.824228154278943</v>
      </c>
      <c r="N41" s="8">
        <v>0.24746905842168138</v>
      </c>
      <c r="O41" s="9">
        <v>0.0014273510509376216</v>
      </c>
      <c r="P41" s="9">
        <f t="shared" si="3"/>
        <v>0.0014958703468671895</v>
      </c>
      <c r="Q41" s="15">
        <v>342.49447461871176</v>
      </c>
      <c r="R41" s="8">
        <v>1015.3810109547455</v>
      </c>
      <c r="S41" s="16">
        <v>-0.00039696630502206355</v>
      </c>
      <c r="T41" s="16">
        <f t="shared" si="4"/>
        <v>-0.0004369827029953277</v>
      </c>
      <c r="U41" s="15">
        <v>492.9370924624259</v>
      </c>
      <c r="V41" s="15">
        <v>326.80629662267785</v>
      </c>
      <c r="W41" s="10">
        <f t="shared" si="2"/>
        <v>0.0009785828099553918</v>
      </c>
      <c r="X41" s="16">
        <v>0.00047699910096859176</v>
      </c>
      <c r="Y41" s="16">
        <f t="shared" si="0"/>
        <v>0.00016506198918987512</v>
      </c>
      <c r="Z41" s="16">
        <f t="shared" si="1"/>
        <v>0.0004989613598678893</v>
      </c>
    </row>
    <row r="42" spans="1:26" ht="12.75">
      <c r="A42">
        <v>14075.981606683616</v>
      </c>
      <c r="B42" s="8">
        <v>1015.8805946331813</v>
      </c>
      <c r="C42" s="8">
        <v>2.696026621823103</v>
      </c>
      <c r="D42" s="11">
        <v>1018.4307293922848</v>
      </c>
      <c r="E42" s="11">
        <v>8.4947135832821</v>
      </c>
      <c r="F42" s="8">
        <v>1.8545810933494817</v>
      </c>
      <c r="G42" s="8">
        <v>25.79603273857019</v>
      </c>
      <c r="H42" s="8">
        <v>1018.4641408919086</v>
      </c>
      <c r="I42" s="8">
        <v>1017.1006177477333</v>
      </c>
      <c r="J42">
        <v>0.0009399667814281218</v>
      </c>
      <c r="K42" s="10">
        <v>0.06</v>
      </c>
      <c r="L42" s="8">
        <v>1.362639356564577</v>
      </c>
      <c r="M42" s="8">
        <v>3.8286641849825704</v>
      </c>
      <c r="N42" s="8">
        <v>0.24006626107592086</v>
      </c>
      <c r="O42" s="9">
        <v>0.001345017507400247</v>
      </c>
      <c r="P42" s="9">
        <f t="shared" si="3"/>
        <v>0.0014273510509376216</v>
      </c>
      <c r="Q42" s="15">
        <v>326.80629662267785</v>
      </c>
      <c r="R42" s="8">
        <v>1015.734203612016</v>
      </c>
      <c r="S42" s="16">
        <v>-0.00047699910096859176</v>
      </c>
      <c r="T42" s="16">
        <f t="shared" si="4"/>
        <v>-0.0005136028658007544</v>
      </c>
      <c r="U42" s="15">
        <v>470.387160991533</v>
      </c>
      <c r="V42" s="15">
        <v>307.95520849436053</v>
      </c>
      <c r="W42" s="10">
        <f t="shared" si="2"/>
        <v>0.000939777234929842</v>
      </c>
      <c r="X42" s="16">
        <v>0.000550206630632917</v>
      </c>
      <c r="Y42" s="16">
        <f t="shared" si="0"/>
        <v>0.00018214493655926598</v>
      </c>
      <c r="Z42" s="16">
        <f t="shared" si="1"/>
        <v>0.0005672895780023078</v>
      </c>
    </row>
    <row r="43" spans="1:26" ht="12.75">
      <c r="A43">
        <v>14436.904211983196</v>
      </c>
      <c r="B43" s="8">
        <v>1016.2776094990109</v>
      </c>
      <c r="C43" s="8">
        <v>2.729659246263472</v>
      </c>
      <c r="D43" s="11">
        <v>1018.8036172763733</v>
      </c>
      <c r="E43" s="11">
        <v>8.4947135832821</v>
      </c>
      <c r="F43" s="8">
        <v>1.8317304648352397</v>
      </c>
      <c r="G43" s="8">
        <v>25.164273718541423</v>
      </c>
      <c r="H43" s="8">
        <v>1018.8491050494978</v>
      </c>
      <c r="I43" s="8">
        <v>1017.4398730073814</v>
      </c>
      <c r="J43">
        <v>0.0008942815634794234</v>
      </c>
      <c r="K43" s="10">
        <v>0.06</v>
      </c>
      <c r="L43" s="8">
        <v>1.3572550970812391</v>
      </c>
      <c r="M43" s="8">
        <v>3.834048444465908</v>
      </c>
      <c r="N43" s="8">
        <v>0.23089284652406433</v>
      </c>
      <c r="O43" s="9">
        <v>0.0012500478072775831</v>
      </c>
      <c r="P43" s="9">
        <f t="shared" si="3"/>
        <v>0.001345017507400247</v>
      </c>
      <c r="Q43" s="15">
        <v>307.95520849436053</v>
      </c>
      <c r="R43" s="8">
        <v>1016.0733904600481</v>
      </c>
      <c r="S43" s="16">
        <v>-0.000550206630632917</v>
      </c>
      <c r="T43" s="16">
        <f t="shared" si="4"/>
        <v>-0.0005786782095819018</v>
      </c>
      <c r="U43" s="15">
        <v>444.36913017526217</v>
      </c>
      <c r="V43" s="15">
        <v>286.2109459542754</v>
      </c>
      <c r="W43" s="10">
        <f t="shared" si="2"/>
        <v>0.0008941453417552031</v>
      </c>
      <c r="X43" s="16">
        <v>0.0006071497885308865</v>
      </c>
      <c r="Y43" s="16">
        <f t="shared" si="0"/>
        <v>0.00019139682635702275</v>
      </c>
      <c r="Z43" s="16">
        <f t="shared" si="1"/>
        <v>0.0006164016783286433</v>
      </c>
    </row>
    <row r="44" spans="1:26" ht="12.75">
      <c r="A44">
        <v>14797.826817282776</v>
      </c>
      <c r="B44" s="8">
        <v>1016.6746243648404</v>
      </c>
      <c r="C44" s="8">
        <v>2.769716099236865</v>
      </c>
      <c r="D44" s="11">
        <v>1019.1664405611091</v>
      </c>
      <c r="E44" s="11">
        <v>8.4947135832821</v>
      </c>
      <c r="F44" s="8">
        <v>1.8052391728443364</v>
      </c>
      <c r="G44" s="8">
        <v>24.44166353378778</v>
      </c>
      <c r="H44" s="8">
        <v>1019.2274209259007</v>
      </c>
      <c r="I44" s="8">
        <v>1017.7626394391438</v>
      </c>
      <c r="J44">
        <v>0.0008426599582190945</v>
      </c>
      <c r="K44" s="10">
        <v>0.06</v>
      </c>
      <c r="L44" s="8">
        <v>1.350928277476249</v>
      </c>
      <c r="M44" s="8">
        <v>3.8403752640708984</v>
      </c>
      <c r="N44" s="8">
        <v>0.21986065529652787</v>
      </c>
      <c r="O44" s="9">
        <v>0.001145249300433003</v>
      </c>
      <c r="P44" s="9">
        <f t="shared" si="3"/>
        <v>0.0012500478072775831</v>
      </c>
      <c r="Q44" s="15">
        <v>286.2109459542754</v>
      </c>
      <c r="R44" s="8">
        <v>1016.3961077263109</v>
      </c>
      <c r="S44" s="16">
        <v>-0.0006071497885308865</v>
      </c>
      <c r="T44" s="16">
        <f t="shared" si="4"/>
        <v>-0.000622569604860481</v>
      </c>
      <c r="U44" s="15">
        <v>415.5903069595439</v>
      </c>
      <c r="V44" s="15">
        <v>262.21627982714034</v>
      </c>
      <c r="W44" s="10">
        <f t="shared" si="2"/>
        <v>0.0008426031382901517</v>
      </c>
      <c r="X44" s="16">
        <v>0.0006379894211900757</v>
      </c>
      <c r="Y44" s="16">
        <f t="shared" si="0"/>
        <v>0.00019031161385441823</v>
      </c>
      <c r="Z44" s="16">
        <f t="shared" si="1"/>
        <v>0.0006369042086874712</v>
      </c>
    </row>
    <row r="45" spans="1:26" ht="12.75">
      <c r="A45">
        <v>15158.749422582356</v>
      </c>
      <c r="B45" s="8">
        <v>1017.0716392306699</v>
      </c>
      <c r="C45" s="8">
        <v>2.815903829959385</v>
      </c>
      <c r="D45" s="11">
        <v>1019.5167633193337</v>
      </c>
      <c r="E45" s="11">
        <v>8.4947135832821</v>
      </c>
      <c r="F45" s="8">
        <v>1.7756288218380376</v>
      </c>
      <c r="G45" s="8">
        <v>23.64643284706453</v>
      </c>
      <c r="H45" s="8">
        <v>1019.5968604602814</v>
      </c>
      <c r="I45" s="8">
        <v>1018.0667744666458</v>
      </c>
      <c r="J45">
        <v>0.0007869300962979395</v>
      </c>
      <c r="K45" s="10">
        <v>0.06</v>
      </c>
      <c r="L45" s="8">
        <v>1.3437457143763292</v>
      </c>
      <c r="M45" s="8">
        <v>3.847557827170818</v>
      </c>
      <c r="N45" s="8">
        <v>0.20706766459917386</v>
      </c>
      <c r="O45" s="9">
        <v>0.0010351276467877979</v>
      </c>
      <c r="P45" s="9">
        <f t="shared" si="3"/>
        <v>0.001145249300433003</v>
      </c>
      <c r="Q45" s="15">
        <v>262.21627982714034</v>
      </c>
      <c r="R45" s="8">
        <v>1016.7002222462162</v>
      </c>
      <c r="S45" s="16">
        <v>-0.0006379894211900757</v>
      </c>
      <c r="T45" s="16">
        <f t="shared" si="4"/>
        <v>-0.0006361807336857349</v>
      </c>
      <c r="U45" s="15">
        <v>385.12253241503254</v>
      </c>
      <c r="V45" s="15">
        <v>237.00282600853419</v>
      </c>
      <c r="W45" s="10">
        <f t="shared" si="2"/>
        <v>0.0007869726632532373</v>
      </c>
      <c r="X45" s="16">
        <v>0.000634372046181394</v>
      </c>
      <c r="Y45" s="16">
        <f t="shared" si="0"/>
        <v>0.00017753206219435434</v>
      </c>
      <c r="Z45" s="16">
        <f t="shared" si="1"/>
        <v>0.0006215924945213302</v>
      </c>
    </row>
    <row r="46" spans="1:26" ht="12.75">
      <c r="A46">
        <v>15519.672027881936</v>
      </c>
      <c r="B46">
        <v>1017.2521005333197</v>
      </c>
      <c r="C46" s="8">
        <v>2.8672893098340837</v>
      </c>
      <c r="D46" s="11">
        <v>1019.8521696597528</v>
      </c>
      <c r="E46" s="11">
        <v>8.4947135832821</v>
      </c>
      <c r="F46" s="8">
        <v>1.7438072896415626</v>
      </c>
      <c r="G46" s="8">
        <v>22.80647897555289</v>
      </c>
      <c r="H46" s="8">
        <v>1019.9544410639248</v>
      </c>
      <c r="I46" s="8">
        <v>1018.3507953271903</v>
      </c>
      <c r="J46">
        <v>0.0007298870151641045</v>
      </c>
      <c r="K46" s="10">
        <v>0.06</v>
      </c>
      <c r="L46" s="8">
        <v>1.3358920173526023</v>
      </c>
      <c r="M46" s="8">
        <v>3.855411524194545</v>
      </c>
      <c r="N46" s="8">
        <v>0.19291978741887553</v>
      </c>
      <c r="O46" s="9">
        <v>0.0009256303786019437</v>
      </c>
      <c r="P46" s="9">
        <f t="shared" si="3"/>
        <v>0.0010351276467877979</v>
      </c>
      <c r="Q46" s="15">
        <v>237.00282600853419</v>
      </c>
      <c r="R46" s="8">
        <v>1016.9842584701371</v>
      </c>
      <c r="S46" s="16">
        <v>-0.000634372046181394</v>
      </c>
      <c r="T46" s="16">
        <f t="shared" si="4"/>
        <v>-0.0006130727934146209</v>
      </c>
      <c r="U46" s="15">
        <v>354.302254671772</v>
      </c>
      <c r="V46" s="15">
        <v>211.93233148470102</v>
      </c>
      <c r="W46" s="10">
        <f t="shared" si="2"/>
        <v>0.0007300364090806429</v>
      </c>
      <c r="X46" s="16">
        <v>0.0005917735406478478</v>
      </c>
      <c r="Y46" s="16">
        <f t="shared" si="0"/>
        <v>0.00015353040137842407</v>
      </c>
      <c r="Z46" s="16">
        <f t="shared" si="1"/>
        <v>0.0005677718798319175</v>
      </c>
    </row>
    <row r="47" spans="1:26" ht="12.75">
      <c r="A47">
        <v>15880.594633181516</v>
      </c>
      <c r="B47">
        <v>1017.4325618359694</v>
      </c>
      <c r="C47" s="8">
        <v>2.9221865180575377</v>
      </c>
      <c r="D47" s="11">
        <v>1020.1704995910636</v>
      </c>
      <c r="E47" s="11">
        <v>8.4947135832821</v>
      </c>
      <c r="F47" s="8">
        <v>1.711047521813784</v>
      </c>
      <c r="G47" s="8">
        <v>21.957627164288184</v>
      </c>
      <c r="H47">
        <v>1020.2960513410989</v>
      </c>
      <c r="I47">
        <v>1018.6142280502777</v>
      </c>
      <c r="J47">
        <v>0.0006751484269975865</v>
      </c>
      <c r="K47">
        <v>0.06</v>
      </c>
      <c r="L47" s="8">
        <v>1.3276556001344828</v>
      </c>
      <c r="M47" s="8">
        <v>3.8636479414126645</v>
      </c>
      <c r="N47" s="8">
        <v>0.17825956632352924</v>
      </c>
      <c r="O47" s="9">
        <v>0.0008234859249242332</v>
      </c>
      <c r="P47" s="9">
        <f t="shared" si="3"/>
        <v>0.0009256303786019437</v>
      </c>
      <c r="Q47" s="15">
        <v>211.93233148470102</v>
      </c>
      <c r="R47" s="8">
        <v>1017.247745112866</v>
      </c>
      <c r="S47" s="16">
        <v>-0.0005917735406478478</v>
      </c>
      <c r="T47" s="16">
        <f t="shared" si="4"/>
        <v>-0.0005517707726212973</v>
      </c>
      <c r="U47" s="15">
        <v>324.56667613010524</v>
      </c>
      <c r="V47" s="15">
        <v>188.54533737065245</v>
      </c>
      <c r="W47" s="10">
        <f t="shared" si="2"/>
        <v>0.0006753944627998406</v>
      </c>
      <c r="X47" s="16">
        <v>0.0005117680045947468</v>
      </c>
      <c r="Y47" s="16">
        <f t="shared" si="0"/>
        <v>0.00012085097169001618</v>
      </c>
      <c r="Z47" s="16">
        <f t="shared" si="1"/>
        <v>0.0004790885749063389</v>
      </c>
    </row>
    <row r="48" spans="1:26" ht="12.75">
      <c r="A48">
        <v>16241.517238481096</v>
      </c>
      <c r="B48">
        <v>1017.6130231386192</v>
      </c>
      <c r="C48" s="8">
        <v>2.978162132439031</v>
      </c>
      <c r="D48" s="11">
        <v>1020.470151534681</v>
      </c>
      <c r="E48" s="11">
        <v>8.4947135832821</v>
      </c>
      <c r="F48" s="8">
        <v>1.6788877763028773</v>
      </c>
      <c r="G48" s="8">
        <v>21.139981240644143</v>
      </c>
      <c r="H48">
        <v>1020.6163023052114</v>
      </c>
      <c r="I48">
        <v>1018.8579043795136</v>
      </c>
      <c r="J48">
        <v>0.000626712991434155</v>
      </c>
      <c r="K48">
        <v>0.06</v>
      </c>
      <c r="L48" s="8">
        <v>1.3194151956352755</v>
      </c>
      <c r="M48" s="8">
        <v>3.871888345911872</v>
      </c>
      <c r="N48" s="8">
        <v>0.16441669606867634</v>
      </c>
      <c r="O48" s="9">
        <v>0.000735151013596777</v>
      </c>
      <c r="P48" s="9">
        <f t="shared" si="3"/>
        <v>0.0008234859249242332</v>
      </c>
      <c r="Q48" s="15">
        <v>188.54533737065245</v>
      </c>
      <c r="R48" s="8">
        <v>1017.4915102419847</v>
      </c>
      <c r="S48" s="16">
        <v>-0.0005117680045947468</v>
      </c>
      <c r="T48" s="16">
        <f t="shared" si="4"/>
        <v>-0.00045730228844740033</v>
      </c>
      <c r="U48" s="15">
        <v>297.2563506728296</v>
      </c>
      <c r="V48" s="15">
        <v>168.3201760731181</v>
      </c>
      <c r="W48" s="10">
        <f t="shared" si="2"/>
        <v>0.0006270274988790093</v>
      </c>
      <c r="X48" s="16">
        <v>0.00040283657230005387</v>
      </c>
      <c r="Y48" s="16">
        <f t="shared" si="0"/>
        <v>8.367993157499441E-05</v>
      </c>
      <c r="Z48" s="16">
        <f t="shared" si="1"/>
        <v>0.0003656655321850321</v>
      </c>
    </row>
    <row r="49" spans="1:26" ht="12.75">
      <c r="A49">
        <v>16602.439843780674</v>
      </c>
      <c r="B49">
        <v>1017.7934844412689</v>
      </c>
      <c r="C49" s="8">
        <v>3.0322263384719563</v>
      </c>
      <c r="D49" s="11">
        <v>1020.7504106263574</v>
      </c>
      <c r="E49" s="11">
        <v>8.4947135832821</v>
      </c>
      <c r="F49" s="8">
        <v>1.6489534229557787</v>
      </c>
      <c r="G49" s="8">
        <v>20.392855433081834</v>
      </c>
      <c r="H49">
        <v>1020.9091803868278</v>
      </c>
      <c r="I49">
        <v>1019.0840992651571</v>
      </c>
      <c r="J49">
        <v>0.0005882384991651335</v>
      </c>
      <c r="K49">
        <v>0.06</v>
      </c>
      <c r="L49" s="8">
        <v>1.3116019170890238</v>
      </c>
      <c r="M49" s="8">
        <v>3.8797016244581233</v>
      </c>
      <c r="N49" s="8">
        <v>0.15305211803289628</v>
      </c>
      <c r="O49" s="9">
        <v>0.00066561846647758</v>
      </c>
      <c r="P49" s="9">
        <f t="shared" si="3"/>
        <v>0.000735151013596777</v>
      </c>
      <c r="Q49" s="15">
        <v>168.3201760731181</v>
      </c>
      <c r="R49" s="8">
        <v>1017.7178186404745</v>
      </c>
      <c r="S49" s="16">
        <v>-0.00040283657230005387</v>
      </c>
      <c r="T49" s="16">
        <f t="shared" si="4"/>
        <v>-0.0003408848387750176</v>
      </c>
      <c r="U49" s="15">
        <v>273.436455915129</v>
      </c>
      <c r="V49" s="15">
        <v>152.4000040847067</v>
      </c>
      <c r="W49" s="10">
        <f t="shared" si="2"/>
        <v>0.0005885827796438804</v>
      </c>
      <c r="X49" s="16">
        <v>0.00027893310524998135</v>
      </c>
      <c r="Y49" s="16">
        <f t="shared" si="0"/>
        <v>4.618565783428171E-05</v>
      </c>
      <c r="Z49" s="16">
        <f t="shared" si="1"/>
        <v>0.00024143883150926863</v>
      </c>
    </row>
    <row r="50" spans="1:26" ht="12.75">
      <c r="A50">
        <v>16963.362449080254</v>
      </c>
      <c r="B50">
        <v>1017.9739457439186</v>
      </c>
      <c r="C50" s="8">
        <v>3.0812267994117866</v>
      </c>
      <c r="D50" s="11">
        <v>1021.0117196589534</v>
      </c>
      <c r="E50" s="11">
        <v>8.4947135832821</v>
      </c>
      <c r="F50" s="8">
        <v>1.6227302712525127</v>
      </c>
      <c r="G50" s="8">
        <v>19.749401499294397</v>
      </c>
      <c r="H50">
        <v>1021.169994855953</v>
      </c>
      <c r="I50">
        <v>1019.2964078368133</v>
      </c>
      <c r="J50">
        <v>0.0005622086314135311</v>
      </c>
      <c r="K50">
        <v>0.06</v>
      </c>
      <c r="L50" s="8">
        <v>1.3046398663310046</v>
      </c>
      <c r="M50" s="8">
        <v>3.8866636752161425</v>
      </c>
      <c r="N50" s="8">
        <v>0.14570875638114225</v>
      </c>
      <c r="O50" s="9">
        <v>0.0006174725665828407</v>
      </c>
      <c r="P50" s="9">
        <f t="shared" si="3"/>
        <v>0.00066561846647758</v>
      </c>
      <c r="Q50" s="15">
        <v>152.4000040847067</v>
      </c>
      <c r="R50" s="8">
        <v>1017.9302514707381</v>
      </c>
      <c r="S50" s="16">
        <v>-0.00027893310524998135</v>
      </c>
      <c r="T50" s="16">
        <f t="shared" si="4"/>
        <v>-0.00021644264901546018</v>
      </c>
      <c r="U50" s="15">
        <v>253.78474733204484</v>
      </c>
      <c r="V50" s="15">
        <v>141.3765188448072</v>
      </c>
      <c r="W50" s="10">
        <f t="shared" si="2"/>
        <v>0.0005625491925121059</v>
      </c>
      <c r="X50" s="16">
        <v>0.000153952192780939</v>
      </c>
      <c r="Y50" s="16">
        <f t="shared" si="0"/>
        <v>1.073212318161148E-05</v>
      </c>
      <c r="Z50" s="16">
        <f t="shared" si="1"/>
        <v>0.00011849865812826878</v>
      </c>
    </row>
    <row r="51" spans="1:26" ht="12.75">
      <c r="A51">
        <v>17324.285054379834</v>
      </c>
      <c r="B51">
        <v>1018.1544070465684</v>
      </c>
      <c r="C51" s="8">
        <v>3.1222734336572446</v>
      </c>
      <c r="D51" s="11">
        <v>1021.2556800971706</v>
      </c>
      <c r="E51" s="11">
        <v>8.4947135832821</v>
      </c>
      <c r="F51" s="8">
        <v>1.6013972210445702</v>
      </c>
      <c r="G51" s="8">
        <v>19.23354794676953</v>
      </c>
      <c r="H51">
        <v>1021.3975863592724</v>
      </c>
      <c r="I51">
        <v>1019.499321640785</v>
      </c>
      <c r="J51">
        <v>0.0005495536385814214</v>
      </c>
      <c r="K51">
        <v>0.06</v>
      </c>
      <c r="L51" s="8">
        <v>1.2988925990658966</v>
      </c>
      <c r="M51" s="8">
        <v>3.8924109424812507</v>
      </c>
      <c r="N51" s="8">
        <v>0.1433100309208936</v>
      </c>
      <c r="O51" s="9">
        <v>0.000590899288894759</v>
      </c>
      <c r="P51" s="9">
        <f t="shared" si="3"/>
        <v>0.0006174725665828407</v>
      </c>
      <c r="Q51" s="15">
        <v>141.3765188448072</v>
      </c>
      <c r="R51" s="8">
        <v>1018.1332881909087</v>
      </c>
      <c r="S51" s="16">
        <v>-0.000153952192780939</v>
      </c>
      <c r="T51" s="16">
        <f t="shared" si="4"/>
        <v>-9.486296835982196E-05</v>
      </c>
      <c r="U51" s="15">
        <v>238.60338525533516</v>
      </c>
      <c r="V51" s="15">
        <v>135.29230118534403</v>
      </c>
      <c r="W51" s="10">
        <f t="shared" si="2"/>
        <v>0.0005498762089556755</v>
      </c>
      <c r="X51" s="16">
        <v>3.577374393870493E-05</v>
      </c>
      <c r="Y51" s="16">
        <f t="shared" si="0"/>
        <v>-2.3009232416656395E-05</v>
      </c>
      <c r="Z51" s="16">
        <f t="shared" si="1"/>
        <v>2.0323883404370545E-06</v>
      </c>
    </row>
    <row r="52" spans="1:26" ht="12.75">
      <c r="A52">
        <v>17685.207659679414</v>
      </c>
      <c r="B52">
        <v>1018.3348683492181</v>
      </c>
      <c r="C52" s="8">
        <v>3.152966404224875</v>
      </c>
      <c r="D52" s="11">
        <v>1021.484719398727</v>
      </c>
      <c r="E52" s="11">
        <v>8.4947135832821</v>
      </c>
      <c r="F52" s="8">
        <v>1.585808206931783</v>
      </c>
      <c r="G52" s="8">
        <v>18.860907518791468</v>
      </c>
      <c r="H52">
        <v>1021.595006621522</v>
      </c>
      <c r="I52">
        <v>1019.6976679717736</v>
      </c>
      <c r="J52">
        <v>0.000550021639794101</v>
      </c>
      <c r="K52">
        <v>0.06</v>
      </c>
      <c r="L52" s="8">
        <v>1.2946441896367153</v>
      </c>
      <c r="M52" s="8">
        <v>3.896659351910432</v>
      </c>
      <c r="N52" s="8">
        <v>0.14598555137758187</v>
      </c>
      <c r="O52" s="9">
        <v>0.0005847244782963923</v>
      </c>
      <c r="P52" s="9">
        <f t="shared" si="3"/>
        <v>0.000590899288894759</v>
      </c>
      <c r="Q52" s="15">
        <v>135.29230118534403</v>
      </c>
      <c r="R52" s="8">
        <v>1018.3317509448373</v>
      </c>
      <c r="S52" s="16">
        <v>-3.577374393870493E-05</v>
      </c>
      <c r="T52" s="16">
        <f t="shared" si="4"/>
        <v>2.0461848725074856E-05</v>
      </c>
      <c r="U52" s="15">
        <v>227.95255590978223</v>
      </c>
      <c r="V52" s="15">
        <v>133.87851655074198</v>
      </c>
      <c r="W52" s="10">
        <f t="shared" si="2"/>
        <v>0.0005503329161665598</v>
      </c>
      <c r="X52" s="16">
        <v>-7.669744138885464E-05</v>
      </c>
      <c r="Y52" s="16">
        <f t="shared" si="0"/>
        <v>-5.665013264038858E-05</v>
      </c>
      <c r="Z52" s="16">
        <f t="shared" si="1"/>
        <v>-0.00011033834161258682</v>
      </c>
    </row>
    <row r="53" spans="1:26" ht="12.75">
      <c r="A53">
        <v>18046.130264978994</v>
      </c>
      <c r="B53">
        <v>1018.5153296518679</v>
      </c>
      <c r="C53" s="8">
        <v>3.171306471112345</v>
      </c>
      <c r="D53" s="11">
        <v>1021.70157470882</v>
      </c>
      <c r="E53" s="11">
        <v>8.4947135832821</v>
      </c>
      <c r="F53" s="8">
        <v>1.5766372772689594</v>
      </c>
      <c r="G53" s="8">
        <v>18.643388280555577</v>
      </c>
      <c r="H53">
        <v>1021.7680628501033</v>
      </c>
      <c r="I53">
        <v>1019.8961832149793</v>
      </c>
      <c r="J53">
        <v>0.0005630985077842622</v>
      </c>
      <c r="K53">
        <v>0.06</v>
      </c>
      <c r="L53" s="8">
        <v>1.292125319141462</v>
      </c>
      <c r="M53" s="8">
        <v>3.8991782224056855</v>
      </c>
      <c r="N53" s="8">
        <v>0.1533453727416999</v>
      </c>
      <c r="O53" s="9">
        <v>0.0005979630192432657</v>
      </c>
      <c r="P53" s="9">
        <f t="shared" si="3"/>
        <v>0.0005847244782963923</v>
      </c>
      <c r="Q53" s="15">
        <v>133.87851655074198</v>
      </c>
      <c r="R53" s="8">
        <v>1018.5303785347222</v>
      </c>
      <c r="S53" s="16">
        <v>7.669744138885464E-05</v>
      </c>
      <c r="T53" s="16">
        <f t="shared" si="4"/>
        <v>0.00013276560842840826</v>
      </c>
      <c r="U53" s="15">
        <v>221.85741327589332</v>
      </c>
      <c r="V53" s="15">
        <v>136.90961288593812</v>
      </c>
      <c r="W53" s="10">
        <f t="shared" si="2"/>
        <v>0.0005634122874017351</v>
      </c>
      <c r="X53" s="16">
        <v>-0.0001888337754679619</v>
      </c>
      <c r="Y53" s="16">
        <f t="shared" si="0"/>
        <v>-9.137852399789801E-05</v>
      </c>
      <c r="Z53" s="16">
        <f t="shared" si="1"/>
        <v>-0.00022356216682547136</v>
      </c>
    </row>
    <row r="54" spans="1:26" ht="12.75">
      <c r="A54">
        <v>18407.052870278574</v>
      </c>
      <c r="B54">
        <v>1018.6957909545176</v>
      </c>
      <c r="C54" s="8">
        <v>3.175537984919182</v>
      </c>
      <c r="D54" s="11">
        <v>1021.9090412030966</v>
      </c>
      <c r="E54" s="11">
        <v>8.4947135832821</v>
      </c>
      <c r="F54" s="8">
        <v>1.5745363537596766</v>
      </c>
      <c r="G54" s="8">
        <v>18.593735469831124</v>
      </c>
      <c r="H54">
        <v>1021.9240702633956</v>
      </c>
      <c r="I54">
        <v>1020.0994181954491</v>
      </c>
      <c r="J54">
        <v>0.0005884758424240235</v>
      </c>
      <c r="K54">
        <v>0.06</v>
      </c>
      <c r="L54" s="8">
        <v>1.291546220856817</v>
      </c>
      <c r="M54" s="8">
        <v>3.8997573206903304</v>
      </c>
      <c r="N54" s="8">
        <v>0.16472124493180157</v>
      </c>
      <c r="O54" s="9">
        <v>0.0006305571139538173</v>
      </c>
      <c r="P54" s="9">
        <f t="shared" si="3"/>
        <v>0.0005979630192432657</v>
      </c>
      <c r="Q54" s="15">
        <v>136.90961288593812</v>
      </c>
      <c r="R54" s="8">
        <v>1018.733726765349</v>
      </c>
      <c r="S54" s="16">
        <v>0.0001888337754679619</v>
      </c>
      <c r="T54" s="16">
        <f t="shared" si="4"/>
        <v>0.00024671442773047765</v>
      </c>
      <c r="U54" s="15">
        <v>220.47866422660806</v>
      </c>
      <c r="V54" s="15">
        <v>144.37235681086602</v>
      </c>
      <c r="W54" s="10">
        <f t="shared" si="2"/>
        <v>0.0005887970021155132</v>
      </c>
      <c r="X54" s="16">
        <v>-0.00030459507999299336</v>
      </c>
      <c r="Y54" s="16">
        <f t="shared" si="0"/>
        <v>-0.0001261785017300861</v>
      </c>
      <c r="Z54" s="16">
        <f t="shared" si="1"/>
        <v>-0.00033939505772518145</v>
      </c>
    </row>
    <row r="55" spans="1:26" ht="12.75">
      <c r="A55">
        <v>18767.975475578154</v>
      </c>
      <c r="B55">
        <v>1018.8762522571674</v>
      </c>
      <c r="C55" s="8">
        <v>3.164179325009352</v>
      </c>
      <c r="D55" s="11">
        <v>1022.1100767773904</v>
      </c>
      <c r="E55" s="11">
        <v>8.4947135832821</v>
      </c>
      <c r="F55" s="8">
        <v>1.5801885691119044</v>
      </c>
      <c r="G55" s="8">
        <v>18.727469354639453</v>
      </c>
      <c r="H55">
        <v>1022.0716667067459</v>
      </c>
      <c r="I55">
        <v>1020.3118124296526</v>
      </c>
      <c r="J55">
        <v>0.0006258374093791282</v>
      </c>
      <c r="K55">
        <v>0.06</v>
      </c>
      <c r="L55" s="8">
        <v>1.2931024443784451</v>
      </c>
      <c r="M55" s="8">
        <v>3.8982010971687022</v>
      </c>
      <c r="N55" s="8">
        <v>0.17918579223940098</v>
      </c>
      <c r="O55" s="9">
        <v>0.0006831324589155776</v>
      </c>
      <c r="P55" s="9">
        <f t="shared" si="3"/>
        <v>0.0006305571139538173</v>
      </c>
      <c r="Q55" s="15">
        <v>144.37235681086602</v>
      </c>
      <c r="R55" s="8">
        <v>1018.9462369133452</v>
      </c>
      <c r="S55" s="16">
        <v>0.00030459507999299336</v>
      </c>
      <c r="T55" s="16">
        <f t="shared" si="4"/>
        <v>0.00036259504287997345</v>
      </c>
      <c r="U55" s="15">
        <v>224.2028180609376</v>
      </c>
      <c r="V55" s="15">
        <v>156.41000779331063</v>
      </c>
      <c r="W55" s="10">
        <f t="shared" si="2"/>
        <v>0.0006261499997492635</v>
      </c>
      <c r="X55" s="16">
        <v>-0.00042059500576695355</v>
      </c>
      <c r="Y55" s="16">
        <f t="shared" si="0"/>
        <v>-0.0001576803280452626</v>
      </c>
      <c r="Z55" s="16">
        <f t="shared" si="1"/>
        <v>-0.00045209683208213006</v>
      </c>
    </row>
    <row r="56" spans="1:26" ht="12.75">
      <c r="A56">
        <v>19128.898080877734</v>
      </c>
      <c r="B56">
        <v>1019.0567135598171</v>
      </c>
      <c r="C56" s="8">
        <v>3.1364488222472913</v>
      </c>
      <c r="D56" s="11">
        <v>1022.3082251429154</v>
      </c>
      <c r="E56" s="11">
        <v>8.4947135832821</v>
      </c>
      <c r="F56" s="8">
        <v>1.5941596000337284</v>
      </c>
      <c r="G56" s="8">
        <v>19.06008622784772</v>
      </c>
      <c r="H56">
        <v>1022.2212846870917</v>
      </c>
      <c r="I56">
        <v>1020.5376912979397</v>
      </c>
      <c r="J56">
        <v>0.0006739734321397237</v>
      </c>
      <c r="K56">
        <v>0.06</v>
      </c>
      <c r="L56" s="8">
        <v>1.296925327370936</v>
      </c>
      <c r="M56" s="8">
        <v>3.894378214176211</v>
      </c>
      <c r="N56" s="8">
        <v>0.19540497385123465</v>
      </c>
      <c r="O56" s="9">
        <v>0.0007557302419063592</v>
      </c>
      <c r="P56" s="9">
        <f t="shared" si="3"/>
        <v>0.0006831324589155776</v>
      </c>
      <c r="Q56" s="15">
        <v>156.41000779331063</v>
      </c>
      <c r="R56" s="8">
        <v>1019.172228602563</v>
      </c>
      <c r="S56" s="16">
        <v>0.00042059500576695355</v>
      </c>
      <c r="T56" s="16">
        <f t="shared" si="4"/>
        <v>0.0004730980496255811</v>
      </c>
      <c r="U56" s="15">
        <v>233.61261045146145</v>
      </c>
      <c r="V56" s="15">
        <v>173.03199618687998</v>
      </c>
      <c r="W56" s="10">
        <f t="shared" si="2"/>
        <v>0.0006742422517903017</v>
      </c>
      <c r="X56" s="16">
        <v>-0.0005256010934842087</v>
      </c>
      <c r="Y56" s="16">
        <f t="shared" si="0"/>
        <v>-0.00018107963392164768</v>
      </c>
      <c r="Z56" s="16">
        <f t="shared" si="1"/>
        <v>-0.0005490003993605938</v>
      </c>
    </row>
    <row r="57" spans="1:26" ht="12.75">
      <c r="A57">
        <v>19489.820686177314</v>
      </c>
      <c r="B57">
        <v>1019.2371748624669</v>
      </c>
      <c r="C57" s="8">
        <v>3.0929378173170687</v>
      </c>
      <c r="D57" s="11">
        <v>1022.5079663850157</v>
      </c>
      <c r="E57" s="11">
        <v>8.4947135832821</v>
      </c>
      <c r="F57" s="8">
        <v>1.6165860082945958</v>
      </c>
      <c r="G57" s="8">
        <v>19.600127416603907</v>
      </c>
      <c r="H57">
        <v>1022.3843494382493</v>
      </c>
      <c r="I57">
        <v>1020.7809435449702</v>
      </c>
      <c r="J57">
        <v>0.0007300638967865151</v>
      </c>
      <c r="K57">
        <v>0.06</v>
      </c>
      <c r="L57" s="8">
        <v>1.3029923441579108</v>
      </c>
      <c r="M57" s="8">
        <v>3.8883111973892364</v>
      </c>
      <c r="N57" s="8">
        <v>0.21171580324879855</v>
      </c>
      <c r="O57" s="9">
        <v>0.0008464528458395755</v>
      </c>
      <c r="P57" s="9">
        <f t="shared" si="3"/>
        <v>0.0007557302419063592</v>
      </c>
      <c r="Q57" s="15">
        <v>173.03199618687998</v>
      </c>
      <c r="R57" s="8">
        <v>1019.4155778726822</v>
      </c>
      <c r="S57" s="16">
        <v>0.0005256010934842087</v>
      </c>
      <c r="T57" s="16">
        <f t="shared" si="4"/>
        <v>0.0005645999366115171</v>
      </c>
      <c r="U57" s="15">
        <v>249.33934604618605</v>
      </c>
      <c r="V57" s="15">
        <v>193.80384358342917</v>
      </c>
      <c r="W57" s="10">
        <f t="shared" si="2"/>
        <v>0.0007302458991261231</v>
      </c>
      <c r="X57" s="16">
        <v>-0.0006035987797388255</v>
      </c>
      <c r="Y57" s="16">
        <f t="shared" si="0"/>
        <v>-0.00019209287966221982</v>
      </c>
      <c r="Z57" s="16">
        <f t="shared" si="1"/>
        <v>-0.0006146120254793976</v>
      </c>
    </row>
    <row r="58" spans="1:26" ht="12.75">
      <c r="A58">
        <v>19850.743291476894</v>
      </c>
      <c r="B58">
        <v>1019.4176361651166</v>
      </c>
      <c r="C58" s="8">
        <v>3.0361948060837847</v>
      </c>
      <c r="D58" s="11">
        <v>1022.7147199374458</v>
      </c>
      <c r="E58" s="11">
        <v>8.4947135832821</v>
      </c>
      <c r="F58" s="8">
        <v>1.646798153392936</v>
      </c>
      <c r="G58" s="8">
        <v>20.339581185137877</v>
      </c>
      <c r="H58">
        <v>1022.5711913181937</v>
      </c>
      <c r="I58">
        <v>1021.0444401086336</v>
      </c>
      <c r="J58">
        <v>0.0007896548508463451</v>
      </c>
      <c r="K58">
        <v>0.06</v>
      </c>
      <c r="L58" s="8">
        <v>1.3110338998766191</v>
      </c>
      <c r="M58" s="8">
        <v>3.8802696416705285</v>
      </c>
      <c r="N58" s="8">
        <v>0.22647385050667465</v>
      </c>
      <c r="O58" s="9">
        <v>0.0009506384225205786</v>
      </c>
      <c r="P58" s="9">
        <f t="shared" si="3"/>
        <v>0.0008464528458395755</v>
      </c>
      <c r="Q58" s="15">
        <v>193.80384358342917</v>
      </c>
      <c r="R58" s="8">
        <v>1019.6791401251041</v>
      </c>
      <c r="S58" s="16">
        <v>0.0006035987797388255</v>
      </c>
      <c r="T58" s="16">
        <f t="shared" si="4"/>
        <v>0.0006219541893064457</v>
      </c>
      <c r="U58" s="15">
        <v>271.7791614415623</v>
      </c>
      <c r="V58" s="15">
        <v>217.65817322031165</v>
      </c>
      <c r="W58" s="10">
        <f t="shared" si="2"/>
        <v>0.000789717248417856</v>
      </c>
      <c r="X58" s="16">
        <v>-0.0006403095988740659</v>
      </c>
      <c r="Y58" s="16">
        <f t="shared" si="0"/>
        <v>-0.00018890568278716392</v>
      </c>
      <c r="Z58" s="16">
        <f t="shared" si="1"/>
        <v>-0.0006371224019990101</v>
      </c>
    </row>
    <row r="59" spans="1:26" ht="12.75">
      <c r="A59">
        <v>20211.665896776474</v>
      </c>
      <c r="B59">
        <v>1019.5980974677664</v>
      </c>
      <c r="C59" s="8">
        <v>2.97079677640699</v>
      </c>
      <c r="D59" s="11">
        <v>1022.934326193824</v>
      </c>
      <c r="E59" s="11">
        <v>8.4947135832821</v>
      </c>
      <c r="F59" s="8">
        <v>1.683050163413472</v>
      </c>
      <c r="G59" s="8">
        <v>21.244933894245854</v>
      </c>
      <c r="H59">
        <v>1022.7887411905313</v>
      </c>
      <c r="I59">
        <v>1021.3294443946885</v>
      </c>
      <c r="J59">
        <v>0.000847577155158753</v>
      </c>
      <c r="K59">
        <v>0.06</v>
      </c>
      <c r="L59" s="8">
        <v>1.320490588881522</v>
      </c>
      <c r="M59" s="8">
        <v>3.8708129526656254</v>
      </c>
      <c r="N59" s="8">
        <v>0.23849631244009342</v>
      </c>
      <c r="O59" s="9">
        <v>0.0010611605558521634</v>
      </c>
      <c r="P59" s="9">
        <f t="shared" si="3"/>
        <v>0.0009506384225205786</v>
      </c>
      <c r="Q59" s="15">
        <v>217.65817322031165</v>
      </c>
      <c r="R59" s="8">
        <v>1019.9641669318531</v>
      </c>
      <c r="S59" s="16">
        <v>0.0006403095988740659</v>
      </c>
      <c r="T59" s="16">
        <f t="shared" si="4"/>
        <v>0.0006349976040823061</v>
      </c>
      <c r="U59" s="15">
        <v>300.689092059753</v>
      </c>
      <c r="V59" s="15">
        <v>242.96332086791128</v>
      </c>
      <c r="W59" s="10">
        <f t="shared" si="2"/>
        <v>0.000847511771639375</v>
      </c>
      <c r="X59" s="16">
        <v>-0.0006296856092905463</v>
      </c>
      <c r="Y59" s="16">
        <f t="shared" si="0"/>
        <v>-0.0001727957472888431</v>
      </c>
      <c r="Z59" s="16">
        <f t="shared" si="1"/>
        <v>-0.0006135756737922255</v>
      </c>
    </row>
    <row r="60" spans="1:26" ht="12.75">
      <c r="A60">
        <v>20572.588502076054</v>
      </c>
      <c r="B60">
        <v>1019.9951123335959</v>
      </c>
      <c r="C60" s="8">
        <v>2.902673149438172</v>
      </c>
      <c r="D60" s="11">
        <v>1023.1721123218874</v>
      </c>
      <c r="E60" s="11">
        <v>8.4947135832821</v>
      </c>
      <c r="F60" s="8">
        <v>1.7225501262406264</v>
      </c>
      <c r="G60" s="8">
        <v>22.253842030586974</v>
      </c>
      <c r="H60">
        <v>1023.0393331767896</v>
      </c>
      <c r="I60">
        <v>1021.6353541497208</v>
      </c>
      <c r="J60">
        <v>0.0008993791474914931</v>
      </c>
      <c r="K60">
        <v>0.06</v>
      </c>
      <c r="L60" s="8">
        <v>1.3305653972801204</v>
      </c>
      <c r="M60" s="8">
        <v>3.8607381442670268</v>
      </c>
      <c r="N60" s="8">
        <v>0.24733358976049416</v>
      </c>
      <c r="O60" s="9">
        <v>0.001169848910656411</v>
      </c>
      <c r="P60" s="9">
        <f t="shared" si="3"/>
        <v>0.0010611605558521634</v>
      </c>
      <c r="Q60" s="15">
        <v>242.96332086791128</v>
      </c>
      <c r="R60" s="8">
        <v>1020.2700530884953</v>
      </c>
      <c r="S60" s="16">
        <v>0.0006296856092905463</v>
      </c>
      <c r="T60" s="16">
        <f t="shared" si="4"/>
        <v>0.000602835716793345</v>
      </c>
      <c r="U60" s="15">
        <v>334.7826512277987</v>
      </c>
      <c r="V60" s="15">
        <v>267.84860658389186</v>
      </c>
      <c r="W60" s="10">
        <f t="shared" si="2"/>
        <v>0.0008992038021841563</v>
      </c>
      <c r="X60" s="16">
        <v>-0.0005759858242961436</v>
      </c>
      <c r="Y60" s="16">
        <f t="shared" si="0"/>
        <v>-0.0001471851350944917</v>
      </c>
      <c r="Z60" s="16">
        <f t="shared" si="1"/>
        <v>-0.0005503752121017922</v>
      </c>
    </row>
    <row r="61" spans="1:26" ht="12.75">
      <c r="A61">
        <v>20933.511107375634</v>
      </c>
      <c r="B61">
        <v>1020.3921271994254</v>
      </c>
      <c r="C61" s="8">
        <v>2.8378601851777243</v>
      </c>
      <c r="D61" s="11">
        <v>1023.4319056226917</v>
      </c>
      <c r="E61" s="11">
        <v>8.4947135832821</v>
      </c>
      <c r="F61" s="8">
        <v>1.7618908874070796</v>
      </c>
      <c r="G61" s="8">
        <v>23.28194624346079</v>
      </c>
      <c r="H61">
        <v>1023.3211521442126</v>
      </c>
      <c r="I61">
        <v>1021.9599604147855</v>
      </c>
      <c r="J61">
        <v>0.000942379587381787</v>
      </c>
      <c r="K61">
        <v>0.06</v>
      </c>
      <c r="L61" s="8">
        <v>1.3403725379134734</v>
      </c>
      <c r="M61" s="8">
        <v>3.850931003633674</v>
      </c>
      <c r="N61" s="8">
        <v>0.2532233864441047</v>
      </c>
      <c r="O61" s="9">
        <v>0.0012692682886915065</v>
      </c>
      <c r="P61" s="9">
        <f t="shared" si="3"/>
        <v>0.001169848910656411</v>
      </c>
      <c r="Q61" s="15">
        <v>267.84860658389186</v>
      </c>
      <c r="R61" s="8">
        <v>1020.5945960674749</v>
      </c>
      <c r="S61" s="16">
        <v>0.0005759858242961436</v>
      </c>
      <c r="T61" s="16">
        <f t="shared" si="4"/>
        <v>0.0005333014706388913</v>
      </c>
      <c r="U61" s="15">
        <v>371.5772840723755</v>
      </c>
      <c r="V61" s="15">
        <v>290.61166737880734</v>
      </c>
      <c r="W61" s="10">
        <f t="shared" si="2"/>
        <v>0.0009421271159666237</v>
      </c>
      <c r="X61" s="16">
        <v>-0.0004906171169816389</v>
      </c>
      <c r="Y61" s="16">
        <f t="shared" si="0"/>
        <v>-0.00011590818902181948</v>
      </c>
      <c r="Z61" s="16">
        <f t="shared" si="1"/>
        <v>-0.0004593401709089667</v>
      </c>
    </row>
    <row r="62" spans="1:26" ht="12.75">
      <c r="A62">
        <v>21294.433712675214</v>
      </c>
      <c r="B62">
        <v>1020.789142065255</v>
      </c>
      <c r="C62" s="8">
        <v>2.7812036641253957</v>
      </c>
      <c r="D62" s="11">
        <v>1023.7153751974984</v>
      </c>
      <c r="E62" s="11">
        <v>8.4947135832821</v>
      </c>
      <c r="F62" s="8">
        <v>1.7977827602108918</v>
      </c>
      <c r="G62" s="8">
        <v>24.240171396836196</v>
      </c>
      <c r="H62">
        <v>1023.6298118985669</v>
      </c>
      <c r="I62">
        <v>1022.3000865106445</v>
      </c>
      <c r="J62">
        <v>0.0009757676411311656</v>
      </c>
      <c r="K62">
        <v>0.06</v>
      </c>
      <c r="L62" s="8">
        <v>1.3491307399954195</v>
      </c>
      <c r="M62" s="8">
        <v>3.842172801551728</v>
      </c>
      <c r="N62" s="8">
        <v>0.2567961465449939</v>
      </c>
      <c r="O62" s="9">
        <v>0.0013539524016786477</v>
      </c>
      <c r="P62" s="9">
        <f t="shared" si="3"/>
        <v>0.0012692682886915065</v>
      </c>
      <c r="Q62" s="15">
        <v>290.61166737880734</v>
      </c>
      <c r="R62" s="8">
        <v>1020.9346310406929</v>
      </c>
      <c r="S62" s="16">
        <v>0.0004906171169816389</v>
      </c>
      <c r="T62" s="16">
        <f t="shared" si="4"/>
        <v>0.00043848887352718527</v>
      </c>
      <c r="U62" s="15">
        <v>407.7515301486896</v>
      </c>
      <c r="V62" s="15">
        <v>310.00094188834316</v>
      </c>
      <c r="W62" s="10">
        <f t="shared" si="2"/>
        <v>0.0009754709859658089</v>
      </c>
      <c r="X62" s="16">
        <v>-0.00038636063007273155</v>
      </c>
      <c r="Y62" s="16">
        <f t="shared" si="0"/>
        <v>-8.188799242867099E-05</v>
      </c>
      <c r="Z62" s="16">
        <f t="shared" si="1"/>
        <v>-0.00035234043347958304</v>
      </c>
    </row>
    <row r="63" spans="1:26" ht="12.75">
      <c r="A63">
        <v>21655.356317974794</v>
      </c>
      <c r="B63">
        <v>1021.1861569310845</v>
      </c>
      <c r="C63" s="8">
        <v>2.73557483037247</v>
      </c>
      <c r="D63" s="11">
        <v>1024.0219229629495</v>
      </c>
      <c r="E63" s="11">
        <v>8.4947135832821</v>
      </c>
      <c r="F63" s="8">
        <v>1.827769412295408</v>
      </c>
      <c r="G63" s="8">
        <v>25.055557683920252</v>
      </c>
      <c r="H63">
        <v>1023.9601267504338</v>
      </c>
      <c r="I63">
        <v>1022.6522631098486</v>
      </c>
      <c r="J63">
        <v>0.000999898523113444</v>
      </c>
      <c r="K63">
        <v>0.06</v>
      </c>
      <c r="L63" s="8">
        <v>1.356314933676318</v>
      </c>
      <c r="M63" s="8">
        <v>3.8349886078708293</v>
      </c>
      <c r="N63" s="8">
        <v>0.25871829980688255</v>
      </c>
      <c r="O63" s="9">
        <v>0.001420641080321074</v>
      </c>
      <c r="P63" s="9">
        <f t="shared" si="3"/>
        <v>0.0013539524016786477</v>
      </c>
      <c r="Q63" s="15">
        <v>310.00094188834316</v>
      </c>
      <c r="R63" s="8">
        <v>1021.2867005703418</v>
      </c>
      <c r="S63" s="16">
        <v>0.00038636063007273155</v>
      </c>
      <c r="T63" s="16">
        <f t="shared" si="4"/>
        <v>0.0003296603024174841</v>
      </c>
      <c r="U63" s="15">
        <v>439.9726195311978</v>
      </c>
      <c r="V63" s="15">
        <v>325.2699817503131</v>
      </c>
      <c r="W63" s="10">
        <f t="shared" si="2"/>
        <v>0.0009995811554283146</v>
      </c>
      <c r="X63" s="16">
        <v>-0.0002729599747622366</v>
      </c>
      <c r="Y63" s="16">
        <f t="shared" si="0"/>
        <v>-4.6771794245077E-05</v>
      </c>
      <c r="Z63" s="16">
        <f t="shared" si="1"/>
        <v>-0.0002378437765786426</v>
      </c>
    </row>
    <row r="64" spans="1:26" ht="12.75">
      <c r="A64">
        <v>22016.278923274374</v>
      </c>
      <c r="B64">
        <v>1021.583171796914</v>
      </c>
      <c r="C64" s="8">
        <v>2.701868219803018</v>
      </c>
      <c r="D64" s="11">
        <v>1024.3491023323772</v>
      </c>
      <c r="E64" s="11">
        <v>8.4947135832821</v>
      </c>
      <c r="F64" s="8">
        <v>1.8505713799633532</v>
      </c>
      <c r="G64" s="8">
        <v>25.684608242546016</v>
      </c>
      <c r="H64">
        <v>1024.307319715732</v>
      </c>
      <c r="I64">
        <v>1023.0131490898459</v>
      </c>
      <c r="J64">
        <v>0.0010154193299068996</v>
      </c>
      <c r="K64">
        <v>0.06</v>
      </c>
      <c r="L64" s="8">
        <v>1.361699369835303</v>
      </c>
      <c r="M64" s="8">
        <v>3.829604171711844</v>
      </c>
      <c r="N64" s="8">
        <v>0.2594504055873972</v>
      </c>
      <c r="O64" s="9">
        <v>0.0014677559740816958</v>
      </c>
      <c r="P64" s="9">
        <f t="shared" si="3"/>
        <v>0.001420641080321074</v>
      </c>
      <c r="Q64" s="15">
        <v>325.2699817503131</v>
      </c>
      <c r="R64" s="8">
        <v>1021.6474720051674</v>
      </c>
      <c r="S64" s="16">
        <v>0.0002729599747622366</v>
      </c>
      <c r="T64" s="16">
        <f t="shared" si="4"/>
        <v>0.00021443297778957996</v>
      </c>
      <c r="U64" s="15">
        <v>465.7400378713154</v>
      </c>
      <c r="V64" s="15">
        <v>336.0574078257451</v>
      </c>
      <c r="W64" s="10">
        <f t="shared" si="2"/>
        <v>0.0010150938732326577</v>
      </c>
      <c r="X64" s="16">
        <v>-0.0001559059808169233</v>
      </c>
      <c r="Y64" s="16">
        <f t="shared" si="0"/>
        <v>-1.127941179582591E-05</v>
      </c>
      <c r="Z64" s="16">
        <f t="shared" si="1"/>
        <v>-0.00012041359836767221</v>
      </c>
    </row>
    <row r="65" spans="1:26" ht="12.75">
      <c r="A65">
        <v>22377.201528573954</v>
      </c>
      <c r="B65">
        <v>1021.9801866627436</v>
      </c>
      <c r="C65" s="8">
        <v>2.679611549112098</v>
      </c>
      <c r="D65" s="11">
        <v>1024.693333451708</v>
      </c>
      <c r="E65" s="11">
        <v>8.4947135832821</v>
      </c>
      <c r="F65" s="8">
        <v>1.8659420995766247</v>
      </c>
      <c r="G65" s="8">
        <v>26.113049392293163</v>
      </c>
      <c r="H65">
        <v>1024.6674504451905</v>
      </c>
      <c r="I65">
        <v>1023.3796368798675</v>
      </c>
      <c r="J65">
        <v>0.0010227341976877214</v>
      </c>
      <c r="K65">
        <v>0.06</v>
      </c>
      <c r="L65" s="8">
        <v>1.3652916919450135</v>
      </c>
      <c r="M65" s="8">
        <v>3.826011849602134</v>
      </c>
      <c r="N65" s="8">
        <v>0.2591839752060574</v>
      </c>
      <c r="O65" s="9">
        <v>0.0014946664899155033</v>
      </c>
      <c r="P65" s="9">
        <f t="shared" si="3"/>
        <v>0.0014677559740816958</v>
      </c>
      <c r="Q65" s="15">
        <v>336.0574078257451</v>
      </c>
      <c r="R65" s="8">
        <v>1022.0138423305182</v>
      </c>
      <c r="S65" s="16">
        <v>0.0001559059808169233</v>
      </c>
      <c r="T65" s="16">
        <f t="shared" si="4"/>
        <v>9.67520100681715E-05</v>
      </c>
      <c r="U65" s="15">
        <v>483.7456331582209</v>
      </c>
      <c r="V65" s="15">
        <v>342.21883953105356</v>
      </c>
      <c r="W65" s="10">
        <f t="shared" si="2"/>
        <v>0.001022406165919986</v>
      </c>
      <c r="X65" s="16">
        <v>-3.75980393194197E-05</v>
      </c>
      <c r="Y65" s="16">
        <f t="shared" si="0"/>
        <v>2.4267018267631304E-05</v>
      </c>
      <c r="Z65" s="16">
        <f t="shared" si="1"/>
        <v>-2.051609255962481E-06</v>
      </c>
    </row>
    <row r="66" spans="1:26" ht="12.75">
      <c r="A66">
        <v>22738.124133873534</v>
      </c>
      <c r="B66">
        <v>1022.3772015285731</v>
      </c>
      <c r="C66" s="8">
        <v>2.667751133166863</v>
      </c>
      <c r="D66" s="11">
        <v>1025.050600926921</v>
      </c>
      <c r="E66" s="11">
        <v>8.4947135832821</v>
      </c>
      <c r="F66" s="8">
        <v>1.874237794461939</v>
      </c>
      <c r="G66" s="8">
        <v>26.345754826421647</v>
      </c>
      <c r="H66">
        <v>1025.0373072512944</v>
      </c>
      <c r="I66">
        <v>1023.7487647710259</v>
      </c>
      <c r="J66">
        <v>0.001021891899521178</v>
      </c>
      <c r="K66">
        <v>0.06</v>
      </c>
      <c r="L66" s="8">
        <v>1.3672182198245677</v>
      </c>
      <c r="M66" s="8">
        <v>3.8240853217225794</v>
      </c>
      <c r="N66" s="8">
        <v>0.2579023425271497</v>
      </c>
      <c r="O66" s="9">
        <v>0.0015011561872774889</v>
      </c>
      <c r="P66" s="9">
        <f t="shared" si="3"/>
        <v>0.0014946664899155033</v>
      </c>
      <c r="Q66" s="15">
        <v>342.21883953105356</v>
      </c>
      <c r="R66" s="8">
        <v>1022.3828518275964</v>
      </c>
      <c r="S66" s="16">
        <v>3.75980393194197E-05</v>
      </c>
      <c r="T66" s="16">
        <f t="shared" si="4"/>
        <v>-2.164601078634232E-05</v>
      </c>
      <c r="U66" s="15">
        <v>493.68045727351875</v>
      </c>
      <c r="V66" s="15">
        <v>343.7047206390538</v>
      </c>
      <c r="W66" s="10">
        <f t="shared" si="2"/>
        <v>0.0010215643729695415</v>
      </c>
      <c r="X66" s="16">
        <v>8.089006089210434E-05</v>
      </c>
      <c r="Y66" s="16">
        <f t="shared" si="0"/>
        <v>5.9496684111880806E-05</v>
      </c>
      <c r="Z66" s="16">
        <f t="shared" si="1"/>
        <v>0.00011611972673635384</v>
      </c>
    </row>
    <row r="67" spans="1:26" ht="12.75">
      <c r="A67">
        <v>23099.046739173114</v>
      </c>
      <c r="B67">
        <v>1022.7742163944026</v>
      </c>
      <c r="C67" s="8">
        <v>2.665244646912487</v>
      </c>
      <c r="D67" s="11">
        <v>1025.4169183273766</v>
      </c>
      <c r="E67" s="11">
        <v>8.4947135832821</v>
      </c>
      <c r="F67" s="8">
        <v>1.8760003911056253</v>
      </c>
      <c r="G67" s="8">
        <v>26.395331005713437</v>
      </c>
      <c r="H67">
        <v>1025.4141347718164</v>
      </c>
      <c r="I67">
        <v>1024.1175886577357</v>
      </c>
      <c r="J67">
        <v>0.0010127038365407817</v>
      </c>
      <c r="K67">
        <v>0.06</v>
      </c>
      <c r="L67" s="8">
        <v>1.36762645312318</v>
      </c>
      <c r="M67" s="8">
        <v>3.8236770884239673</v>
      </c>
      <c r="N67" s="8">
        <v>0.25547145402894667</v>
      </c>
      <c r="O67" s="9">
        <v>0.001487193969452178</v>
      </c>
      <c r="P67" s="9">
        <f t="shared" si="3"/>
        <v>0.0015011561872774889</v>
      </c>
      <c r="Q67" s="15">
        <v>343.7047206390538</v>
      </c>
      <c r="R67" s="8">
        <v>1022.7515575025698</v>
      </c>
      <c r="S67" s="16">
        <v>-8.089006089210434E-05</v>
      </c>
      <c r="T67" s="16">
        <f t="shared" si="4"/>
        <v>-0.00013960617063252018</v>
      </c>
      <c r="U67" s="15">
        <v>495.8111371987889</v>
      </c>
      <c r="V67" s="15">
        <v>340.50793124577064</v>
      </c>
      <c r="W67" s="10">
        <f t="shared" si="2"/>
        <v>0.0010123812262340464</v>
      </c>
      <c r="X67" s="16">
        <v>0.00019832228037293598</v>
      </c>
      <c r="Y67" s="16">
        <f aca="true" t="shared" si="5" ref="Y67:Y130">X68*(1-$AB$3)</f>
        <v>9.3676286105416E-05</v>
      </c>
      <c r="Z67" s="16">
        <f aca="true" t="shared" si="6" ref="Z67:Z130">(X67*$AB$3)+Y67</f>
        <v>0.00023250188236647118</v>
      </c>
    </row>
    <row r="68" spans="1:26" ht="12.75">
      <c r="A68">
        <v>23459.969344472695</v>
      </c>
      <c r="B68">
        <v>1023.1712312602322</v>
      </c>
      <c r="C68" s="8">
        <v>2.671340500949095</v>
      </c>
      <c r="D68" s="11">
        <v>1025.7885218884942</v>
      </c>
      <c r="E68" s="11">
        <v>8.4947135832821</v>
      </c>
      <c r="F68" s="8">
        <v>1.8717194600327292</v>
      </c>
      <c r="G68" s="8">
        <v>26.27500302798908</v>
      </c>
      <c r="H68">
        <v>1025.7954142343215</v>
      </c>
      <c r="I68">
        <v>1024.483096364817</v>
      </c>
      <c r="J68">
        <v>0.0009949179548398967</v>
      </c>
      <c r="K68">
        <v>0.06</v>
      </c>
      <c r="L68" s="8">
        <v>1.3666342842179078</v>
      </c>
      <c r="M68" s="8">
        <v>3.8246692573292393</v>
      </c>
      <c r="N68" s="8">
        <v>0.2517060342232635</v>
      </c>
      <c r="O68" s="9">
        <v>0.0014529620891984</v>
      </c>
      <c r="P68" s="9">
        <f t="shared" si="3"/>
        <v>0.001487193969452178</v>
      </c>
      <c r="Q68" s="15">
        <v>340.50793124577064</v>
      </c>
      <c r="R68" s="8">
        <v>1023.1169487722985</v>
      </c>
      <c r="S68" s="16">
        <v>-0.00019832228037293598</v>
      </c>
      <c r="T68" s="16">
        <f t="shared" si="4"/>
        <v>-0.0002552882836954946</v>
      </c>
      <c r="U68" s="15">
        <v>490.64829820081525</v>
      </c>
      <c r="V68" s="15">
        <v>332.6701999428656</v>
      </c>
      <c r="W68" s="10">
        <f t="shared" si="2"/>
        <v>0.0009946085450354776</v>
      </c>
      <c r="X68" s="16">
        <v>0.0003122542870180533</v>
      </c>
      <c r="Y68" s="16">
        <f t="shared" si="5"/>
        <v>0.00012552695246601173</v>
      </c>
      <c r="Z68" s="16">
        <f t="shared" si="6"/>
        <v>0.00034410495337864905</v>
      </c>
    </row>
    <row r="69" spans="1:26" ht="12.75">
      <c r="A69">
        <v>23820.891949772275</v>
      </c>
      <c r="B69">
        <v>1023.5682461260617</v>
      </c>
      <c r="C69" s="8">
        <v>2.685609776170445</v>
      </c>
      <c r="D69" s="11">
        <v>1026.1618795440359</v>
      </c>
      <c r="E69" s="11">
        <v>8.4947135832821</v>
      </c>
      <c r="F69" s="8">
        <v>1.8617745751319716</v>
      </c>
      <c r="G69" s="8">
        <v>25.996534264558747</v>
      </c>
      <c r="H69">
        <v>1026.1787396764548</v>
      </c>
      <c r="I69">
        <v>1024.842184745137</v>
      </c>
      <c r="J69">
        <v>0.0009683885906831473</v>
      </c>
      <c r="K69">
        <v>0.06</v>
      </c>
      <c r="L69" s="8">
        <v>1.364320623711282</v>
      </c>
      <c r="M69" s="8">
        <v>3.826982917835865</v>
      </c>
      <c r="N69" s="8">
        <v>0.24640602768384923</v>
      </c>
      <c r="O69" s="9">
        <v>0.0013990647089250868</v>
      </c>
      <c r="P69" s="9">
        <f aca="true" t="shared" si="7" ref="P69:P132">O68</f>
        <v>0.0014529620891984</v>
      </c>
      <c r="Q69" s="15">
        <v>332.6701999428656</v>
      </c>
      <c r="R69" s="8">
        <v>1023.475925479626</v>
      </c>
      <c r="S69" s="16">
        <v>-0.0003122542870180533</v>
      </c>
      <c r="T69" s="16">
        <f t="shared" si="4"/>
        <v>-0.0003653387309523795</v>
      </c>
      <c r="U69" s="15">
        <v>478.81235888845106</v>
      </c>
      <c r="V69" s="15">
        <v>320.32985575548787</v>
      </c>
      <c r="W69" s="10">
        <f t="shared" si="2"/>
        <v>0.0009681059491132609</v>
      </c>
      <c r="X69" s="16">
        <v>0.0004184231748867057</v>
      </c>
      <c r="Y69" s="16">
        <f t="shared" si="5"/>
        <v>0.00015314376232215016</v>
      </c>
      <c r="Z69" s="16">
        <f t="shared" si="6"/>
        <v>0.0004460399847428441</v>
      </c>
    </row>
    <row r="70" spans="1:26" ht="12.75">
      <c r="A70">
        <v>24181.814555071855</v>
      </c>
      <c r="B70">
        <v>1023.9652609918912</v>
      </c>
      <c r="C70" s="8">
        <v>2.7078420474724703</v>
      </c>
      <c r="D70" s="11">
        <v>1026.5336251484296</v>
      </c>
      <c r="E70" s="11">
        <v>8.4947135832821</v>
      </c>
      <c r="F70" s="8">
        <v>1.8464887952630233</v>
      </c>
      <c r="G70" s="8">
        <v>25.57140653273917</v>
      </c>
      <c r="H70">
        <v>1026.5617560047544</v>
      </c>
      <c r="I70">
        <v>1025.1916980782287</v>
      </c>
      <c r="J70">
        <v>0.000933247615208975</v>
      </c>
      <c r="K70">
        <v>0.06</v>
      </c>
      <c r="L70" s="8">
        <v>1.3607402051780226</v>
      </c>
      <c r="M70" s="8">
        <v>3.8305633363691247</v>
      </c>
      <c r="N70" s="8">
        <v>0.23938047489841086</v>
      </c>
      <c r="O70" s="9">
        <v>0.0013268417998742593</v>
      </c>
      <c r="P70" s="9">
        <f t="shared" si="7"/>
        <v>0.0013990647089250868</v>
      </c>
      <c r="Q70" s="15">
        <v>320.32985575548787</v>
      </c>
      <c r="R70" s="8">
        <v>1023.825336800986</v>
      </c>
      <c r="S70" s="16">
        <v>-0.0004184231748867057</v>
      </c>
      <c r="T70" s="16">
        <f t="shared" si="4"/>
        <v>-0.0004644511913136031</v>
      </c>
      <c r="U70" s="15">
        <v>461.04437653384946</v>
      </c>
      <c r="V70" s="15">
        <v>303.79369849921034</v>
      </c>
      <c r="W70" s="10">
        <f aca="true" t="shared" si="8" ref="W70:W113">IF(((R71-R70)/$AA$3)&lt;=0.00003,((W69+W68+W67)/3),((R71-R70)/$AA$3))</f>
        <v>0.0009330106616894513</v>
      </c>
      <c r="X70" s="16">
        <v>0.0005104792077405005</v>
      </c>
      <c r="Y70" s="16">
        <f t="shared" si="5"/>
        <v>0.00017415797434847322</v>
      </c>
      <c r="Z70" s="16">
        <f t="shared" si="6"/>
        <v>0.0005314934197668235</v>
      </c>
    </row>
    <row r="71" spans="1:26" ht="12.75">
      <c r="A71">
        <v>24542.737160371435</v>
      </c>
      <c r="B71">
        <v>1024.3622758577208</v>
      </c>
      <c r="C71" s="8">
        <v>2.737876963836318</v>
      </c>
      <c r="D71" s="11">
        <v>1026.9004902254642</v>
      </c>
      <c r="E71" s="11">
        <v>8.4947135832821</v>
      </c>
      <c r="F71" s="8">
        <v>1.8262325393154233</v>
      </c>
      <c r="G71" s="8">
        <v>25.01343965740844</v>
      </c>
      <c r="H71">
        <v>1026.9420988417903</v>
      </c>
      <c r="I71">
        <v>1025.5285282388995</v>
      </c>
      <c r="J71">
        <v>0.0008901003849076907</v>
      </c>
      <c r="K71">
        <v>0.06</v>
      </c>
      <c r="L71" s="8">
        <v>1.3559496051938535</v>
      </c>
      <c r="M71" s="8">
        <v>3.8353539363532936</v>
      </c>
      <c r="N71" s="8">
        <v>0.2304804431696178</v>
      </c>
      <c r="O71" s="9">
        <v>0.0012387293443369596</v>
      </c>
      <c r="P71" s="9">
        <f t="shared" si="7"/>
        <v>0.0013268417998742593</v>
      </c>
      <c r="Q71" s="15">
        <v>303.79369849921034</v>
      </c>
      <c r="R71" s="8">
        <v>1024.1620814397752</v>
      </c>
      <c r="S71" s="16">
        <v>-0.0005104792077405005</v>
      </c>
      <c r="T71" s="16">
        <f aca="true" t="shared" si="9" ref="T71:T134">IF(((S71+S72)/2)&gt;0.012,0.012,IF(((S71+S72)/2)&lt;-0.02,-0.02,(S71+S72)/2))</f>
        <v>-0.0005455028944510389</v>
      </c>
      <c r="U71" s="15">
        <v>438.2757171815614</v>
      </c>
      <c r="V71" s="15">
        <v>283.61947067939025</v>
      </c>
      <c r="W71" s="10">
        <f t="shared" si="8"/>
        <v>0.0008899316981272504</v>
      </c>
      <c r="X71" s="16">
        <v>0.0005805265811615773</v>
      </c>
      <c r="Y71" s="16">
        <f t="shared" si="5"/>
        <v>0.00018596723122192793</v>
      </c>
      <c r="Z71" s="16">
        <f t="shared" si="6"/>
        <v>0.000592335838035032</v>
      </c>
    </row>
    <row r="72" spans="1:26" ht="12.75">
      <c r="A72">
        <v>24903.659765671015</v>
      </c>
      <c r="B72">
        <v>1024.7592907235503</v>
      </c>
      <c r="C72" s="8">
        <v>2.7754129071402622</v>
      </c>
      <c r="D72" s="11">
        <v>1027.2592835186672</v>
      </c>
      <c r="E72" s="11">
        <v>8.4947135832821</v>
      </c>
      <c r="F72" s="8">
        <v>1.8015337419295618</v>
      </c>
      <c r="G72" s="8">
        <v>24.341428674830468</v>
      </c>
      <c r="H72">
        <v>1027.3173090422551</v>
      </c>
      <c r="I72">
        <v>1025.8497855887986</v>
      </c>
      <c r="J72">
        <v>0.0008402159556039633</v>
      </c>
      <c r="K72">
        <v>0.06</v>
      </c>
      <c r="L72" s="8">
        <v>1.3500359292172655</v>
      </c>
      <c r="M72" s="8">
        <v>3.8412676123298817</v>
      </c>
      <c r="N72" s="8">
        <v>0.21965147557461998</v>
      </c>
      <c r="O72" s="9">
        <v>0.0011385261983611831</v>
      </c>
      <c r="P72" s="9">
        <f t="shared" si="7"/>
        <v>0.0012387293443369596</v>
      </c>
      <c r="Q72" s="15">
        <v>283.61947067939025</v>
      </c>
      <c r="R72" s="8">
        <v>1024.483277906802</v>
      </c>
      <c r="S72" s="16">
        <v>-0.0005805265811615773</v>
      </c>
      <c r="T72" s="16">
        <f t="shared" si="9"/>
        <v>-0.0006002086759506686</v>
      </c>
      <c r="U72" s="15">
        <v>411.68069443699846</v>
      </c>
      <c r="V72" s="15">
        <v>260.67695837677644</v>
      </c>
      <c r="W72" s="10">
        <f t="shared" si="8"/>
        <v>0.0008401381210343111</v>
      </c>
      <c r="X72" s="16">
        <v>0.0006198907707397597</v>
      </c>
      <c r="Y72" s="16">
        <f t="shared" si="5"/>
        <v>0.00018651033493650822</v>
      </c>
      <c r="Z72" s="16">
        <f t="shared" si="6"/>
        <v>0.00062043387445434</v>
      </c>
    </row>
    <row r="73" spans="1:26" ht="12.75">
      <c r="A73">
        <v>25264.582370970595</v>
      </c>
      <c r="B73">
        <v>1025.1563055893798</v>
      </c>
      <c r="C73" s="8">
        <v>2.819793518092373</v>
      </c>
      <c r="D73" s="11">
        <v>1027.6069170613303</v>
      </c>
      <c r="E73" s="11">
        <v>8.4947135832821</v>
      </c>
      <c r="F73" s="8">
        <v>1.7731794785394657</v>
      </c>
      <c r="G73" s="8">
        <v>23.581240973351182</v>
      </c>
      <c r="H73">
        <v>1027.684612958167</v>
      </c>
      <c r="I73">
        <v>1026.1530385205094</v>
      </c>
      <c r="J73">
        <v>0.0007857179781840391</v>
      </c>
      <c r="K73">
        <v>0.06</v>
      </c>
      <c r="L73" s="8">
        <v>1.3431462249941328</v>
      </c>
      <c r="M73" s="8">
        <v>3.8481573165530145</v>
      </c>
      <c r="N73" s="8">
        <v>0.20702786711265436</v>
      </c>
      <c r="O73" s="9">
        <v>0.001031528504534336</v>
      </c>
      <c r="P73" s="9">
        <f t="shared" si="7"/>
        <v>0.0011385261983611831</v>
      </c>
      <c r="Q73" s="15">
        <v>260.67695837677644</v>
      </c>
      <c r="R73" s="8">
        <v>1024.7865027462572</v>
      </c>
      <c r="S73" s="16">
        <v>-0.0006198907707397597</v>
      </c>
      <c r="T73" s="16">
        <f t="shared" si="9"/>
        <v>-0.0006207959435973935</v>
      </c>
      <c r="U73" s="15">
        <v>382.6805217103727</v>
      </c>
      <c r="V73" s="15">
        <v>236.17876639818158</v>
      </c>
      <c r="W73" s="10">
        <f t="shared" si="8"/>
        <v>0.0007857479579742168</v>
      </c>
      <c r="X73" s="16">
        <v>0.0006217011164550273</v>
      </c>
      <c r="Y73" s="16">
        <f t="shared" si="5"/>
        <v>0.0001744856333768039</v>
      </c>
      <c r="Z73" s="16">
        <f t="shared" si="6"/>
        <v>0.0006096764148953229</v>
      </c>
    </row>
    <row r="74" spans="1:26" ht="12.75">
      <c r="A74">
        <v>25625.504976270175</v>
      </c>
      <c r="B74">
        <v>1025.3367668920296</v>
      </c>
      <c r="C74" s="8">
        <v>2.8698283218905396</v>
      </c>
      <c r="D74" s="11">
        <v>1027.9405352448453</v>
      </c>
      <c r="E74" s="11">
        <v>8.4947135832821</v>
      </c>
      <c r="F74" s="8">
        <v>1.7422644977962236</v>
      </c>
      <c r="G74" s="8">
        <v>22.76614185210845</v>
      </c>
      <c r="H74">
        <v>1028.0406579653024</v>
      </c>
      <c r="I74">
        <v>1026.4366219002263</v>
      </c>
      <c r="J74">
        <v>0.0007295992749187273</v>
      </c>
      <c r="K74">
        <v>0.06</v>
      </c>
      <c r="L74" s="8">
        <v>1.3355076156134793</v>
      </c>
      <c r="M74" s="8">
        <v>3.855795925933668</v>
      </c>
      <c r="N74" s="8">
        <v>0.19304150007336462</v>
      </c>
      <c r="O74" s="9">
        <v>0.0009242183317584448</v>
      </c>
      <c r="P74" s="9">
        <f t="shared" si="7"/>
        <v>0.001031528504534336</v>
      </c>
      <c r="Q74" s="15">
        <v>236.17876639818158</v>
      </c>
      <c r="R74" s="8">
        <v>1025.070096946358</v>
      </c>
      <c r="S74" s="16">
        <v>-0.0006217011164550273</v>
      </c>
      <c r="T74" s="16">
        <f t="shared" si="9"/>
        <v>-0.0006016599471888534</v>
      </c>
      <c r="U74" s="15">
        <v>352.857202860783</v>
      </c>
      <c r="V74" s="15">
        <v>211.60902923941347</v>
      </c>
      <c r="W74" s="10">
        <f t="shared" si="8"/>
        <v>0.0007297419006299638</v>
      </c>
      <c r="X74" s="16">
        <v>0.0005816187779226796</v>
      </c>
      <c r="Y74" s="16">
        <f t="shared" si="5"/>
        <v>0.0001511761565375661</v>
      </c>
      <c r="Z74" s="16">
        <f t="shared" si="6"/>
        <v>0.0005583093010834418</v>
      </c>
    </row>
    <row r="75" spans="1:26" ht="12.75">
      <c r="A75">
        <v>25986.427581569755</v>
      </c>
      <c r="B75">
        <v>1025.5172281946793</v>
      </c>
      <c r="C75" s="8">
        <v>2.9236149125914155</v>
      </c>
      <c r="D75" s="11">
        <v>1028.2576507066744</v>
      </c>
      <c r="E75" s="11">
        <v>8.4947135832821</v>
      </c>
      <c r="F75" s="8">
        <v>1.7102115529873705</v>
      </c>
      <c r="G75" s="8">
        <v>21.936176669786047</v>
      </c>
      <c r="H75">
        <v>1028.3809444316446</v>
      </c>
      <c r="I75">
        <v>1026.6999507713547</v>
      </c>
      <c r="J75">
        <v>0.0006757000775481709</v>
      </c>
      <c r="K75">
        <v>0.06</v>
      </c>
      <c r="L75" s="8">
        <v>1.3274433644354948</v>
      </c>
      <c r="M75" s="8">
        <v>3.8638601771116527</v>
      </c>
      <c r="N75" s="8">
        <v>0.1785846623482464</v>
      </c>
      <c r="O75" s="9">
        <v>0.0008238266646106179</v>
      </c>
      <c r="P75" s="9">
        <f t="shared" si="7"/>
        <v>0.0009242183317584448</v>
      </c>
      <c r="Q75" s="15">
        <v>211.60902923941347</v>
      </c>
      <c r="R75" s="8">
        <v>1025.3334772943297</v>
      </c>
      <c r="S75" s="16">
        <v>-0.0005816187779226796</v>
      </c>
      <c r="T75" s="16">
        <f t="shared" si="9"/>
        <v>-0.0005427696498572832</v>
      </c>
      <c r="U75" s="15">
        <v>323.833549260442</v>
      </c>
      <c r="V75" s="15">
        <v>188.62335312924708</v>
      </c>
      <c r="W75" s="10">
        <f t="shared" si="8"/>
        <v>0.000675942038033987</v>
      </c>
      <c r="X75" s="16">
        <v>0.000503920521791887</v>
      </c>
      <c r="Y75" s="16">
        <f t="shared" si="5"/>
        <v>0.00011837331314901514</v>
      </c>
      <c r="Z75" s="16">
        <f t="shared" si="6"/>
        <v>0.000471117678403336</v>
      </c>
    </row>
    <row r="76" spans="1:26" ht="12.75">
      <c r="A76">
        <v>26347.350186869335</v>
      </c>
      <c r="B76">
        <v>1025.697689497329</v>
      </c>
      <c r="C76" s="8">
        <v>2.978619497132147</v>
      </c>
      <c r="D76" s="11">
        <v>1028.556530723605</v>
      </c>
      <c r="E76" s="11">
        <v>8.4947135832821</v>
      </c>
      <c r="F76" s="8">
        <v>1.6786299843984986</v>
      </c>
      <c r="G76" s="8">
        <v>21.133489683912764</v>
      </c>
      <c r="H76">
        <v>1028.7001153913568</v>
      </c>
      <c r="I76">
        <v>1026.9438262037445</v>
      </c>
      <c r="J76">
        <v>0.0006279836959842074</v>
      </c>
      <c r="K76">
        <v>0.06</v>
      </c>
      <c r="L76" s="8">
        <v>1.3193485049371168</v>
      </c>
      <c r="M76" s="8">
        <v>3.871955036610031</v>
      </c>
      <c r="N76" s="8">
        <v>0.1649615889860767</v>
      </c>
      <c r="O76" s="9">
        <v>0.0007368462863749349</v>
      </c>
      <c r="P76" s="9">
        <f t="shared" si="7"/>
        <v>0.0008238266646106179</v>
      </c>
      <c r="Q76" s="15">
        <v>188.62335312924708</v>
      </c>
      <c r="R76" s="8">
        <v>1025.5774400557284</v>
      </c>
      <c r="S76" s="16">
        <v>-0.000503920521791887</v>
      </c>
      <c r="T76" s="16">
        <f t="shared" si="9"/>
        <v>-0.00044924911614430206</v>
      </c>
      <c r="U76" s="15">
        <v>297.0447303428998</v>
      </c>
      <c r="V76" s="15">
        <v>168.7083257284051</v>
      </c>
      <c r="W76" s="10">
        <f t="shared" si="8"/>
        <v>0.0006282934929435039</v>
      </c>
      <c r="X76" s="16">
        <v>0.0003945777104967171</v>
      </c>
      <c r="Y76" s="16">
        <f t="shared" si="5"/>
        <v>8.320593556191334E-05</v>
      </c>
      <c r="Z76" s="16">
        <f t="shared" si="6"/>
        <v>0.0003594103329096153</v>
      </c>
    </row>
    <row r="77" spans="1:26" ht="12.75">
      <c r="A77">
        <v>26708.272792168915</v>
      </c>
      <c r="B77">
        <v>1025.8781507999788</v>
      </c>
      <c r="C77" s="8">
        <v>3.0316965045856983</v>
      </c>
      <c r="D77" s="11">
        <v>1028.8362612426988</v>
      </c>
      <c r="E77" s="11">
        <v>8.4947135832821</v>
      </c>
      <c r="F77" s="8">
        <v>1.6492416019997633</v>
      </c>
      <c r="G77" s="8">
        <v>20.39998396325059</v>
      </c>
      <c r="H77">
        <v>1028.991715856379</v>
      </c>
      <c r="I77">
        <v>1027.1704797153848</v>
      </c>
      <c r="J77">
        <v>0.0005903700222127324</v>
      </c>
      <c r="K77">
        <v>0.06</v>
      </c>
      <c r="L77" s="8">
        <v>1.311677809853384</v>
      </c>
      <c r="M77" s="8">
        <v>3.8796257316937632</v>
      </c>
      <c r="N77" s="8">
        <v>0.15391584131273664</v>
      </c>
      <c r="O77" s="9">
        <v>0.000668739279380391</v>
      </c>
      <c r="P77" s="9">
        <f t="shared" si="7"/>
        <v>0.0007368462863749349</v>
      </c>
      <c r="Q77" s="15">
        <v>168.7083257284051</v>
      </c>
      <c r="R77" s="8">
        <v>1025.8042053800943</v>
      </c>
      <c r="S77" s="16">
        <v>-0.0003945777104967171</v>
      </c>
      <c r="T77" s="16">
        <f t="shared" si="9"/>
        <v>-0.00033596541451821405</v>
      </c>
      <c r="U77" s="15">
        <v>273.658630540615</v>
      </c>
      <c r="V77" s="15">
        <v>153.11454540693433</v>
      </c>
      <c r="W77" s="10">
        <f t="shared" si="8"/>
        <v>0.0005907013393712308</v>
      </c>
      <c r="X77" s="16">
        <v>0.00027735311853971107</v>
      </c>
      <c r="Y77" s="16">
        <f t="shared" si="5"/>
        <v>4.5769610255052094E-05</v>
      </c>
      <c r="Z77" s="16">
        <f t="shared" si="6"/>
        <v>0.00023991679323284983</v>
      </c>
    </row>
    <row r="78" spans="1:26" ht="12.75">
      <c r="A78">
        <v>27069.195397468495</v>
      </c>
      <c r="B78">
        <v>1026.0586121026286</v>
      </c>
      <c r="C78" s="8">
        <v>3.079943965505657</v>
      </c>
      <c r="D78" s="11">
        <v>1029.0975865901266</v>
      </c>
      <c r="E78" s="11">
        <v>8.4947135832821</v>
      </c>
      <c r="F78" s="8">
        <v>1.6234061580334997</v>
      </c>
      <c r="G78" s="8">
        <v>19.765856654558153</v>
      </c>
      <c r="H78">
        <v>1029.2528125320748</v>
      </c>
      <c r="I78">
        <v>1027.3835576018926</v>
      </c>
      <c r="J78">
        <v>0.0005644701515152521</v>
      </c>
      <c r="K78">
        <v>0.06</v>
      </c>
      <c r="L78" s="8">
        <v>1.3048207175737112</v>
      </c>
      <c r="M78" s="8">
        <v>3.886482823973436</v>
      </c>
      <c r="N78" s="8">
        <v>0.14661363834072444</v>
      </c>
      <c r="O78" s="9">
        <v>0.0006208660967807879</v>
      </c>
      <c r="P78" s="9">
        <f t="shared" si="7"/>
        <v>0.000668739279380391</v>
      </c>
      <c r="Q78" s="15">
        <v>153.11454540693433</v>
      </c>
      <c r="R78" s="8">
        <v>1026.0174028464542</v>
      </c>
      <c r="S78" s="16">
        <v>-0.00027735311853971107</v>
      </c>
      <c r="T78" s="16">
        <f t="shared" si="9"/>
        <v>-0.0002149592430282757</v>
      </c>
      <c r="U78" s="15">
        <v>254.27739616393097</v>
      </c>
      <c r="V78" s="15">
        <v>142.1535015189292</v>
      </c>
      <c r="W78" s="10">
        <f t="shared" si="8"/>
        <v>0.0005647837092704875</v>
      </c>
      <c r="X78" s="16">
        <v>0.0001525653675168403</v>
      </c>
      <c r="Y78" s="16">
        <f t="shared" si="5"/>
        <v>1.9925463067363744E-05</v>
      </c>
      <c r="Z78" s="16">
        <f t="shared" si="6"/>
        <v>0.00012672122032915195</v>
      </c>
    </row>
    <row r="79" spans="1:26" ht="12.75">
      <c r="A79">
        <v>27430.118002768075</v>
      </c>
      <c r="B79">
        <v>1026.2390734052783</v>
      </c>
      <c r="C79" s="8">
        <v>3.1203728856576625</v>
      </c>
      <c r="D79" s="11">
        <v>1029.3417455479773</v>
      </c>
      <c r="E79" s="11">
        <v>8.4947135832821</v>
      </c>
      <c r="F79" s="8">
        <v>1.6023725955900234</v>
      </c>
      <c r="G79" s="8">
        <v>19.256984513234308</v>
      </c>
      <c r="H79">
        <v>1029.4808314388272</v>
      </c>
      <c r="I79">
        <v>1027.5872876395913</v>
      </c>
      <c r="J79">
        <v>0.0005519449783773764</v>
      </c>
      <c r="K79">
        <v>0.06</v>
      </c>
      <c r="L79" s="8">
        <v>1.2991570374121018</v>
      </c>
      <c r="M79" s="8">
        <v>3.8921465041350456</v>
      </c>
      <c r="N79" s="8">
        <v>0.14424957428001567</v>
      </c>
      <c r="O79" s="9">
        <v>0.0005945321953054255</v>
      </c>
      <c r="P79" s="9">
        <f t="shared" si="7"/>
        <v>0.0006208660967807879</v>
      </c>
      <c r="Q79" s="15">
        <v>142.1535015189292</v>
      </c>
      <c r="R79" s="8">
        <v>1026.2212460542348</v>
      </c>
      <c r="S79" s="16">
        <v>-0.0001525653675168403</v>
      </c>
      <c r="T79" s="16">
        <f t="shared" si="9"/>
        <v>-0.00010949178887069305</v>
      </c>
      <c r="U79" s="15">
        <v>239.28209095366327</v>
      </c>
      <c r="V79" s="15">
        <v>136.1240914371302</v>
      </c>
      <c r="W79" s="10">
        <f t="shared" si="8"/>
        <v>0.000552204951829868</v>
      </c>
      <c r="X79" s="16">
        <v>6.64182102245458E-05</v>
      </c>
      <c r="Y79" s="16">
        <f t="shared" si="5"/>
        <v>-1.3508936742899371E-05</v>
      </c>
      <c r="Z79" s="16">
        <f t="shared" si="6"/>
        <v>3.2983810414282684E-05</v>
      </c>
    </row>
    <row r="80" spans="1:26" ht="12.75">
      <c r="A80">
        <v>27791.040608067655</v>
      </c>
      <c r="B80">
        <v>1026.419534707928</v>
      </c>
      <c r="C80" s="8">
        <v>3.1520740630774045</v>
      </c>
      <c r="D80" s="11">
        <v>1029.572656144975</v>
      </c>
      <c r="E80" s="11">
        <v>8.4947135832821</v>
      </c>
      <c r="F80" s="8">
        <v>1.5862571436911115</v>
      </c>
      <c r="G80" s="8">
        <v>18.871587944333125</v>
      </c>
      <c r="H80">
        <v>1029.6866051510535</v>
      </c>
      <c r="I80">
        <v>1027.7864970591693</v>
      </c>
      <c r="J80">
        <v>0.0005486236443234694</v>
      </c>
      <c r="K80">
        <v>0.06</v>
      </c>
      <c r="L80" s="8">
        <v>1.2947671194865453</v>
      </c>
      <c r="M80" s="8">
        <v>3.896536422060602</v>
      </c>
      <c r="N80" s="8">
        <v>0.1452742155561218</v>
      </c>
      <c r="O80" s="9">
        <v>0.000583067925053987</v>
      </c>
      <c r="P80" s="9">
        <f t="shared" si="7"/>
        <v>0.0005945321953054255</v>
      </c>
      <c r="Q80" s="15">
        <v>136.1240914371302</v>
      </c>
      <c r="R80" s="8">
        <v>1026.4205493041086</v>
      </c>
      <c r="S80" s="16">
        <v>-6.64182102245458E-05</v>
      </c>
      <c r="T80" s="16">
        <f t="shared" si="9"/>
        <v>-1.0694210540773956E-05</v>
      </c>
      <c r="U80" s="15">
        <v>228.2541474451766</v>
      </c>
      <c r="V80" s="15">
        <v>133.49923212036086</v>
      </c>
      <c r="W80" s="10">
        <f t="shared" si="8"/>
        <v>0.0005488391215300208</v>
      </c>
      <c r="X80" s="16">
        <v>-4.5029789142997895E-05</v>
      </c>
      <c r="Y80" s="16">
        <f t="shared" si="5"/>
        <v>-1.3452568584029944E-05</v>
      </c>
      <c r="Z80" s="16">
        <f t="shared" si="6"/>
        <v>-4.497342098412847E-05</v>
      </c>
    </row>
    <row r="81" spans="1:26" ht="12.75">
      <c r="A81">
        <v>28151.963213367235</v>
      </c>
      <c r="B81">
        <v>1026.5999960105778</v>
      </c>
      <c r="C81" s="8">
        <v>3.172652464808236</v>
      </c>
      <c r="D81" s="11">
        <v>1029.791245221744</v>
      </c>
      <c r="E81" s="11">
        <v>8.4947135832821</v>
      </c>
      <c r="F81" s="8">
        <v>1.5759683909476716</v>
      </c>
      <c r="G81" s="8">
        <v>18.627572769496442</v>
      </c>
      <c r="H81">
        <v>1029.8663682553065</v>
      </c>
      <c r="I81">
        <v>1027.9845077342075</v>
      </c>
      <c r="J81">
        <v>0.0005579229949425567</v>
      </c>
      <c r="K81">
        <v>0.06</v>
      </c>
      <c r="L81" s="8">
        <v>1.291941031175705</v>
      </c>
      <c r="M81" s="8">
        <v>3.8993625103714424</v>
      </c>
      <c r="N81" s="8">
        <v>0.15113412014720268</v>
      </c>
      <c r="O81" s="9">
        <v>0.0005908403969461886</v>
      </c>
      <c r="P81" s="9">
        <f t="shared" si="7"/>
        <v>0.000583067925053987</v>
      </c>
      <c r="Q81" s="15">
        <v>133.49923212036086</v>
      </c>
      <c r="R81" s="8">
        <v>1026.6186377497415</v>
      </c>
      <c r="S81" s="16">
        <v>4.5029789142997895E-05</v>
      </c>
      <c r="T81" s="16">
        <f t="shared" si="9"/>
        <v>4.493584221154885E-05</v>
      </c>
      <c r="U81" s="15">
        <v>221.41774430777997</v>
      </c>
      <c r="V81" s="15">
        <v>135.27881728479935</v>
      </c>
      <c r="W81" s="10">
        <f t="shared" si="8"/>
        <v>0.0005580540555893427</v>
      </c>
      <c r="X81" s="16">
        <v>-4.4841895280099804E-05</v>
      </c>
      <c r="Y81" s="16">
        <f t="shared" si="5"/>
        <v>-6.0471616311748236E-05</v>
      </c>
      <c r="Z81" s="16">
        <f t="shared" si="6"/>
        <v>-9.18609430078181E-05</v>
      </c>
    </row>
    <row r="82" spans="1:26" ht="12.75">
      <c r="A82">
        <v>28512.885818666815</v>
      </c>
      <c r="B82">
        <v>1026.7804573132275</v>
      </c>
      <c r="C82" s="8">
        <v>3.1854196916960684</v>
      </c>
      <c r="D82" s="11">
        <v>1030.0053794695232</v>
      </c>
      <c r="E82" s="11">
        <v>8.4947135832821</v>
      </c>
      <c r="F82" s="8">
        <v>1.5696518775953705</v>
      </c>
      <c r="G82" s="8">
        <v>18.478552626290043</v>
      </c>
      <c r="H82">
        <v>1030.0523078098615</v>
      </c>
      <c r="I82">
        <v>1028.1858747550987</v>
      </c>
      <c r="J82">
        <v>0.000565949808491399</v>
      </c>
      <c r="K82">
        <v>0.06</v>
      </c>
      <c r="L82" s="8">
        <v>1.2901968724110278</v>
      </c>
      <c r="M82" s="8">
        <v>3.90110666913612</v>
      </c>
      <c r="N82" s="8">
        <v>0.1557261054083236</v>
      </c>
      <c r="O82" s="9">
        <v>0.0005985804369794833</v>
      </c>
      <c r="P82" s="9">
        <f t="shared" si="7"/>
        <v>0.0005908403969461886</v>
      </c>
      <c r="Q82" s="15">
        <v>135.27881728479935</v>
      </c>
      <c r="R82" s="8">
        <v>1026.8200520733828</v>
      </c>
      <c r="S82" s="16">
        <v>4.4841895280099804E-05</v>
      </c>
      <c r="T82" s="16">
        <f t="shared" si="9"/>
        <v>0.00012320697482629694</v>
      </c>
      <c r="U82" s="15">
        <v>217.29827259187866</v>
      </c>
      <c r="V82" s="15">
        <v>137.05097685082248</v>
      </c>
      <c r="W82" s="10">
        <f t="shared" si="8"/>
        <v>0.0005660752470131121</v>
      </c>
      <c r="X82" s="16">
        <v>-0.0002015720543724941</v>
      </c>
      <c r="Y82" s="16">
        <f t="shared" si="5"/>
        <v>3.2137609022839507E-06</v>
      </c>
      <c r="Z82" s="16">
        <f t="shared" si="6"/>
        <v>-0.0001378866771584619</v>
      </c>
    </row>
    <row r="83" spans="1:26" ht="12.75">
      <c r="A83">
        <v>28873.808423966395</v>
      </c>
      <c r="B83">
        <v>1026.9609186158773</v>
      </c>
      <c r="C83" s="8">
        <v>3.1850451579608343</v>
      </c>
      <c r="D83" s="11">
        <v>1030.2092690151374</v>
      </c>
      <c r="E83" s="11">
        <v>8.4947135832821</v>
      </c>
      <c r="F83" s="8">
        <v>1.5698364550665136</v>
      </c>
      <c r="G83" s="8">
        <v>18.482898717418482</v>
      </c>
      <c r="H83">
        <v>1030.2079289786686</v>
      </c>
      <c r="I83">
        <v>1028.3901388344482</v>
      </c>
      <c r="J83">
        <v>0.0005922891220617472</v>
      </c>
      <c r="K83">
        <v>0.06</v>
      </c>
      <c r="L83" s="8">
        <v>1.2902479386796673</v>
      </c>
      <c r="M83" s="8">
        <v>3.90105560286748</v>
      </c>
      <c r="N83" s="8">
        <v>0.1670830192080084</v>
      </c>
      <c r="O83" s="9">
        <v>0.0006333732520621444</v>
      </c>
      <c r="P83" s="9">
        <f t="shared" si="7"/>
        <v>0.0005985804369794833</v>
      </c>
      <c r="Q83" s="15">
        <v>137.05097685082248</v>
      </c>
      <c r="R83" s="8">
        <v>1027.0243614263304</v>
      </c>
      <c r="S83" s="16">
        <v>0.0002015720543724941</v>
      </c>
      <c r="T83" s="16">
        <f t="shared" si="9"/>
        <v>9.54297590157738E-05</v>
      </c>
      <c r="U83" s="15">
        <v>217.41781948968764</v>
      </c>
      <c r="V83" s="15">
        <v>145.01713979214855</v>
      </c>
      <c r="W83" s="10">
        <f t="shared" si="8"/>
        <v>0.0005922377652987317</v>
      </c>
      <c r="X83" s="16">
        <v>1.07125363409465E-05</v>
      </c>
      <c r="Y83" s="16">
        <f t="shared" si="5"/>
        <v>-0.000125263311297966</v>
      </c>
      <c r="Z83" s="16">
        <f t="shared" si="6"/>
        <v>-0.00011776453585930344</v>
      </c>
    </row>
    <row r="84" spans="1:26" ht="12.75">
      <c r="A84">
        <v>29234.731029265975</v>
      </c>
      <c r="B84">
        <v>1027.141379918527</v>
      </c>
      <c r="C84" s="8">
        <v>3.1852841050488356</v>
      </c>
      <c r="D84" s="11">
        <v>1030.4232784952505</v>
      </c>
      <c r="E84" s="11">
        <v>8.4947135832821</v>
      </c>
      <c r="F84" s="8">
        <v>1.5697186923058914</v>
      </c>
      <c r="G84" s="8">
        <v>18.480125797308872</v>
      </c>
      <c r="H84">
        <v>1030.4241348025455</v>
      </c>
      <c r="I84">
        <v>1028.6039093674733</v>
      </c>
      <c r="J84">
        <v>0.0005909320311347354</v>
      </c>
      <c r="K84">
        <v>0.06</v>
      </c>
      <c r="L84" s="8">
        <v>1.2902153584479241</v>
      </c>
      <c r="M84" s="8">
        <v>3.901088183099223</v>
      </c>
      <c r="N84" s="8">
        <v>0.16652853003223572</v>
      </c>
      <c r="O84" s="9">
        <v>0.0006315241897149994</v>
      </c>
      <c r="P84" s="9">
        <f t="shared" si="7"/>
        <v>0.0006333732520621444</v>
      </c>
      <c r="Q84" s="15">
        <v>145.01713979214855</v>
      </c>
      <c r="R84" s="8">
        <v>1027.2381134235388</v>
      </c>
      <c r="S84" s="16">
        <v>-1.07125363409465E-05</v>
      </c>
      <c r="T84" s="16">
        <f t="shared" si="9"/>
        <v>0.0002034159173261367</v>
      </c>
      <c r="U84" s="15">
        <v>217.34154130633667</v>
      </c>
      <c r="V84" s="15">
        <v>144.59377847714623</v>
      </c>
      <c r="W84" s="10">
        <f t="shared" si="8"/>
        <v>0.000591019074875291</v>
      </c>
      <c r="X84" s="16">
        <v>-0.0004175443709932199</v>
      </c>
      <c r="Y84" s="16">
        <f t="shared" si="5"/>
        <v>0.00013999921625926557</v>
      </c>
      <c r="Z84" s="16">
        <f t="shared" si="6"/>
        <v>-0.00015228184343598836</v>
      </c>
    </row>
    <row r="85" spans="1:26" ht="12.75">
      <c r="A85">
        <v>29595.653634565555</v>
      </c>
      <c r="B85">
        <v>1027.3218412211768</v>
      </c>
      <c r="C85" s="8">
        <v>3.165704219684143</v>
      </c>
      <c r="D85" s="11">
        <v>1030.616979338118</v>
      </c>
      <c r="E85" s="11">
        <v>8.4947135832821</v>
      </c>
      <c r="F85" s="8">
        <v>1.5794274047810042</v>
      </c>
      <c r="G85" s="8">
        <v>18.70943195229943</v>
      </c>
      <c r="H85">
        <v>1030.5515879117866</v>
      </c>
      <c r="I85">
        <v>1028.8171900957054</v>
      </c>
      <c r="J85">
        <v>0.000641380463964815</v>
      </c>
      <c r="K85">
        <v>0.06</v>
      </c>
      <c r="L85" s="8">
        <v>1.2928931977624907</v>
      </c>
      <c r="M85" s="8">
        <v>3.898410343784657</v>
      </c>
      <c r="N85" s="8">
        <v>0.18540801236008497</v>
      </c>
      <c r="O85" s="9">
        <v>0.0007035954107679288</v>
      </c>
      <c r="P85" s="9">
        <f t="shared" si="7"/>
        <v>0.0006315241897149994</v>
      </c>
      <c r="Q85" s="15">
        <v>144.59377847714623</v>
      </c>
      <c r="R85" s="8">
        <v>1027.4514255678246</v>
      </c>
      <c r="S85" s="16">
        <v>0.0004175443709932199</v>
      </c>
      <c r="T85" s="16">
        <f t="shared" si="9"/>
        <v>-2.4559841602165948E-05</v>
      </c>
      <c r="U85" s="15">
        <v>223.69854295815543</v>
      </c>
      <c r="V85" s="15">
        <v>161.09520524942496</v>
      </c>
      <c r="W85" s="10">
        <f t="shared" si="8"/>
        <v>0.0006409636172821152</v>
      </c>
      <c r="X85" s="16">
        <v>0.0004666640541975518</v>
      </c>
      <c r="Y85" s="16">
        <f t="shared" si="5"/>
        <v>-5.271115559564E-05</v>
      </c>
      <c r="Z85" s="16">
        <f t="shared" si="6"/>
        <v>0.00027395368234264626</v>
      </c>
    </row>
    <row r="86" spans="1:26" ht="12.75">
      <c r="A86">
        <v>29956.576239865135</v>
      </c>
      <c r="B86">
        <v>1027.5023025238265</v>
      </c>
      <c r="C86" s="8">
        <v>3.1735508928321328</v>
      </c>
      <c r="D86" s="11">
        <v>1030.8563147193083</v>
      </c>
      <c r="E86" s="11">
        <v>8.4947135832821</v>
      </c>
      <c r="F86" s="8">
        <v>1.5755222363987085</v>
      </c>
      <c r="G86" s="8">
        <v>18.617027380400906</v>
      </c>
      <c r="H86">
        <v>1030.8842848302882</v>
      </c>
      <c r="I86">
        <v>1029.0486788037479</v>
      </c>
      <c r="J86">
        <v>0.0005824561007624874</v>
      </c>
      <c r="K86">
        <v>0.06</v>
      </c>
      <c r="L86" s="8">
        <v>1.2918180655807552</v>
      </c>
      <c r="M86" s="8">
        <v>3.8994854759663924</v>
      </c>
      <c r="N86" s="8">
        <v>0.16199252358228391</v>
      </c>
      <c r="O86" s="9">
        <v>0.0006230457721091092</v>
      </c>
      <c r="P86" s="9">
        <f t="shared" si="7"/>
        <v>0.0007035954107679288</v>
      </c>
      <c r="Q86" s="15">
        <v>161.09520524942496</v>
      </c>
      <c r="R86" s="8">
        <v>1027.6827638264763</v>
      </c>
      <c r="S86" s="16">
        <v>-0.0004666640541975518</v>
      </c>
      <c r="T86" s="16">
        <f t="shared" si="9"/>
        <v>-0.0001454801011060426</v>
      </c>
      <c r="U86" s="15">
        <v>221.12484742122837</v>
      </c>
      <c r="V86" s="15">
        <v>142.65255998210165</v>
      </c>
      <c r="W86" s="10">
        <f t="shared" si="8"/>
        <v>0.0005827968738105796</v>
      </c>
      <c r="X86" s="16">
        <v>-0.00017570385198546664</v>
      </c>
      <c r="Y86" s="16">
        <f t="shared" si="5"/>
        <v>0</v>
      </c>
      <c r="Z86" s="16">
        <f t="shared" si="6"/>
        <v>-0.00012299269638982665</v>
      </c>
    </row>
    <row r="87" spans="1:26" ht="12.75">
      <c r="A87">
        <v>30317.498845164715</v>
      </c>
      <c r="B87">
        <v>1027.6827638264763</v>
      </c>
      <c r="C87" s="8">
        <v>3.1708760348460214</v>
      </c>
      <c r="D87" s="11">
        <v>1031.0638614346822</v>
      </c>
      <c r="E87" s="11">
        <v>8.4947135832821</v>
      </c>
      <c r="F87" s="8">
        <v>1.5768513007298317</v>
      </c>
      <c r="G87" s="8">
        <v>18.648450184600208</v>
      </c>
      <c r="H87">
        <v>1031.0545621725807</v>
      </c>
      <c r="I87">
        <v>1029.2589003771077</v>
      </c>
      <c r="J87">
        <v>0.0006048129309732978</v>
      </c>
      <c r="K87">
        <v>0.06</v>
      </c>
      <c r="L87" s="8">
        <v>1.2921842692254075</v>
      </c>
      <c r="M87" s="8">
        <v>3.8991192723217396</v>
      </c>
      <c r="N87" s="8">
        <v>0.17119486418876337</v>
      </c>
      <c r="O87" s="9">
        <v>0.0006533735457207462</v>
      </c>
      <c r="P87" s="9">
        <f t="shared" si="7"/>
        <v>0.0006230457721091092</v>
      </c>
      <c r="Q87" s="15">
        <v>142.65255998210165</v>
      </c>
      <c r="R87" s="8">
        <v>1027.8931083925324</v>
      </c>
      <c r="S87" s="16">
        <v>0.00017570385198546664</v>
      </c>
      <c r="T87" s="16">
        <f t="shared" si="9"/>
        <v>8.785192599273332E-05</v>
      </c>
      <c r="U87" s="15">
        <v>221.99823365100517</v>
      </c>
      <c r="V87" s="15">
        <v>149.59640702822205</v>
      </c>
      <c r="W87" s="10">
        <f t="shared" si="8"/>
        <v>0.0006049265219893286</v>
      </c>
      <c r="X87" s="16"/>
      <c r="Y87" s="16">
        <f t="shared" si="5"/>
        <v>0</v>
      </c>
      <c r="Z87" s="16">
        <f t="shared" si="6"/>
        <v>0</v>
      </c>
    </row>
    <row r="88" spans="1:26" ht="12.75">
      <c r="C88" s="8"/>
      <c r="D88" s="11"/>
      <c r="E88" s="11"/>
      <c r="F88" s="8"/>
      <c r="G88" s="8"/>
      <c r="L88" s="8"/>
      <c r="M88" s="8"/>
      <c r="N88" s="8"/>
      <c r="O88" s="9"/>
      <c r="P88" s="9">
        <f t="shared" si="7"/>
        <v>0.0006533735457207462</v>
      </c>
      <c r="Q88" s="15"/>
      <c r="R88" s="8"/>
      <c r="S88" s="16"/>
      <c r="T88" s="16">
        <f t="shared" si="9"/>
        <v>0</v>
      </c>
      <c r="U88" s="15"/>
      <c r="V88" s="15"/>
      <c r="W88" s="10">
        <f t="shared" si="8"/>
        <v>0.0006095623376940078</v>
      </c>
      <c r="X88" s="16"/>
      <c r="Y88" s="16">
        <f t="shared" si="5"/>
        <v>0</v>
      </c>
      <c r="Z88" s="16">
        <f t="shared" si="6"/>
        <v>0</v>
      </c>
    </row>
    <row r="89" spans="1:26" ht="12.75">
      <c r="C89" s="8"/>
      <c r="D89" s="11"/>
      <c r="E89" s="11"/>
      <c r="F89" s="8"/>
      <c r="G89" s="8"/>
      <c r="L89" s="8"/>
      <c r="M89" s="8"/>
      <c r="N89" s="8"/>
      <c r="O89" s="9"/>
      <c r="P89" s="9">
        <f t="shared" si="7"/>
        <v>0</v>
      </c>
      <c r="Q89" s="15"/>
      <c r="R89" s="8"/>
      <c r="S89" s="16"/>
      <c r="T89" s="16">
        <f t="shared" si="9"/>
        <v>0</v>
      </c>
      <c r="U89" s="15"/>
      <c r="V89" s="15"/>
      <c r="W89" s="10">
        <f t="shared" si="8"/>
        <v>0.0005990952444979719</v>
      </c>
      <c r="X89" s="16"/>
      <c r="Y89" s="16">
        <f t="shared" si="5"/>
        <v>0</v>
      </c>
      <c r="Z89" s="16">
        <f t="shared" si="6"/>
        <v>0</v>
      </c>
    </row>
    <row r="90" spans="1:26" ht="12.75">
      <c r="C90" s="8"/>
      <c r="D90" s="11"/>
      <c r="E90" s="11"/>
      <c r="F90" s="8"/>
      <c r="G90" s="8"/>
      <c r="L90" s="8"/>
      <c r="M90" s="8"/>
      <c r="N90" s="8"/>
      <c r="O90" s="9"/>
      <c r="P90" s="9">
        <f t="shared" si="7"/>
        <v>0</v>
      </c>
      <c r="Q90" s="15"/>
      <c r="R90" s="8"/>
      <c r="S90" s="16"/>
      <c r="T90" s="16">
        <f t="shared" si="9"/>
        <v>0</v>
      </c>
      <c r="U90" s="15"/>
      <c r="V90" s="15"/>
      <c r="W90" s="10">
        <f t="shared" si="8"/>
        <v>0.0006045280347271027</v>
      </c>
      <c r="X90" s="16"/>
      <c r="Y90" s="16">
        <f t="shared" si="5"/>
        <v>0</v>
      </c>
      <c r="Z90" s="16">
        <f t="shared" si="6"/>
        <v>0</v>
      </c>
    </row>
    <row r="91" spans="1:26" ht="12.75">
      <c r="C91" s="8"/>
      <c r="D91" s="11"/>
      <c r="E91" s="11"/>
      <c r="F91" s="8"/>
      <c r="G91" s="8"/>
      <c r="L91" s="8"/>
      <c r="M91" s="8"/>
      <c r="N91" s="8"/>
      <c r="O91" s="9"/>
      <c r="P91" s="9">
        <f t="shared" si="7"/>
        <v>0</v>
      </c>
      <c r="Q91" s="15"/>
      <c r="R91" s="8"/>
      <c r="S91" s="16"/>
      <c r="T91" s="16">
        <f t="shared" si="9"/>
        <v>0</v>
      </c>
      <c r="U91" s="15"/>
      <c r="V91" s="15"/>
      <c r="W91" s="10">
        <f t="shared" si="8"/>
        <v>0.0006043952056396942</v>
      </c>
      <c r="X91" s="16"/>
      <c r="Y91" s="16">
        <f t="shared" si="5"/>
        <v>0</v>
      </c>
      <c r="Z91" s="16">
        <f t="shared" si="6"/>
        <v>0</v>
      </c>
    </row>
    <row r="92" spans="1:26" ht="12.75">
      <c r="C92" s="8"/>
      <c r="D92" s="11"/>
      <c r="E92" s="11"/>
      <c r="F92" s="8"/>
      <c r="G92" s="8"/>
      <c r="L92" s="8"/>
      <c r="M92" s="8"/>
      <c r="N92" s="8"/>
      <c r="O92" s="9"/>
      <c r="P92" s="9">
        <f t="shared" si="7"/>
        <v>0</v>
      </c>
      <c r="Q92" s="15"/>
      <c r="R92" s="8"/>
      <c r="S92" s="16"/>
      <c r="T92" s="16">
        <f t="shared" si="9"/>
        <v>0</v>
      </c>
      <c r="U92" s="15"/>
      <c r="V92" s="15"/>
      <c r="W92" s="10">
        <f t="shared" si="8"/>
        <v>0.0006026728282882563</v>
      </c>
      <c r="X92" s="16"/>
      <c r="Y92" s="16">
        <f t="shared" si="5"/>
        <v>0</v>
      </c>
      <c r="Z92" s="16">
        <f t="shared" si="6"/>
        <v>0</v>
      </c>
    </row>
    <row r="93" spans="1:26" ht="12.75">
      <c r="C93" s="8"/>
      <c r="D93" s="11"/>
      <c r="E93" s="11"/>
      <c r="F93" s="8"/>
      <c r="G93" s="8"/>
      <c r="L93" s="8"/>
      <c r="M93" s="8"/>
      <c r="N93" s="8"/>
      <c r="O93" s="9"/>
      <c r="P93" s="9">
        <f t="shared" si="7"/>
        <v>0</v>
      </c>
      <c r="Q93" s="15"/>
      <c r="R93" s="8"/>
      <c r="S93" s="16"/>
      <c r="T93" s="16">
        <f t="shared" si="9"/>
        <v>0</v>
      </c>
      <c r="U93" s="15"/>
      <c r="V93" s="15"/>
      <c r="W93" s="10">
        <f t="shared" si="8"/>
        <v>0.000603865356218351</v>
      </c>
      <c r="X93" s="16"/>
      <c r="Y93" s="16">
        <f t="shared" si="5"/>
        <v>0</v>
      </c>
      <c r="Z93" s="16">
        <f t="shared" si="6"/>
        <v>0</v>
      </c>
    </row>
    <row r="94" spans="1:26" ht="12.75">
      <c r="C94" s="8"/>
      <c r="D94" s="11"/>
      <c r="E94" s="11"/>
      <c r="F94" s="8"/>
      <c r="G94" s="8"/>
      <c r="L94" s="8"/>
      <c r="M94" s="8"/>
      <c r="N94" s="8"/>
      <c r="O94" s="9"/>
      <c r="P94" s="9">
        <f t="shared" si="7"/>
        <v>0</v>
      </c>
      <c r="Q94" s="15"/>
      <c r="R94" s="8"/>
      <c r="S94" s="16"/>
      <c r="T94" s="16">
        <f t="shared" si="9"/>
        <v>0</v>
      </c>
      <c r="U94" s="15"/>
      <c r="V94" s="15"/>
      <c r="W94" s="10">
        <f t="shared" si="8"/>
        <v>0.0006036444633821005</v>
      </c>
      <c r="X94" s="16"/>
      <c r="Y94" s="16">
        <f t="shared" si="5"/>
        <v>0</v>
      </c>
      <c r="Z94" s="16">
        <f t="shared" si="6"/>
        <v>0</v>
      </c>
    </row>
    <row r="95" spans="1:26" ht="12.75">
      <c r="C95" s="8"/>
      <c r="D95" s="11"/>
      <c r="E95" s="11"/>
      <c r="F95" s="8"/>
      <c r="G95" s="8"/>
      <c r="L95" s="8"/>
      <c r="M95" s="8"/>
      <c r="N95" s="8"/>
      <c r="O95" s="9"/>
      <c r="P95" s="9">
        <f t="shared" si="7"/>
        <v>0</v>
      </c>
      <c r="Q95" s="15"/>
      <c r="R95" s="8"/>
      <c r="S95" s="16"/>
      <c r="T95" s="16">
        <f t="shared" si="9"/>
        <v>0</v>
      </c>
      <c r="U95" s="15"/>
      <c r="V95" s="15"/>
      <c r="W95" s="10">
        <f t="shared" si="8"/>
        <v>0.0006033942159629027</v>
      </c>
      <c r="X95" s="16"/>
      <c r="Y95" s="16">
        <f t="shared" si="5"/>
        <v>0</v>
      </c>
      <c r="Z95" s="16">
        <f t="shared" si="6"/>
        <v>0</v>
      </c>
    </row>
    <row r="96" spans="1:26" ht="12.75">
      <c r="C96" s="8"/>
      <c r="D96" s="11"/>
      <c r="E96" s="11"/>
      <c r="F96" s="8"/>
      <c r="G96" s="8"/>
      <c r="L96" s="8"/>
      <c r="M96" s="8"/>
      <c r="N96" s="8"/>
      <c r="O96" s="9"/>
      <c r="P96" s="9">
        <f t="shared" si="7"/>
        <v>0</v>
      </c>
      <c r="Q96" s="15"/>
      <c r="R96" s="8"/>
      <c r="S96" s="16"/>
      <c r="T96" s="16">
        <f t="shared" si="9"/>
        <v>0</v>
      </c>
      <c r="U96" s="15"/>
      <c r="V96" s="15"/>
      <c r="W96" s="10">
        <f t="shared" si="8"/>
        <v>0.0006036346785211181</v>
      </c>
      <c r="X96" s="16"/>
      <c r="Y96" s="16">
        <f t="shared" si="5"/>
        <v>0</v>
      </c>
      <c r="Z96" s="16">
        <f t="shared" si="6"/>
        <v>0</v>
      </c>
    </row>
    <row r="97" spans="1:26" ht="12.75">
      <c r="C97" s="8"/>
      <c r="D97" s="11"/>
      <c r="E97" s="11"/>
      <c r="F97" s="8"/>
      <c r="G97" s="8"/>
      <c r="L97" s="8"/>
      <c r="M97" s="8"/>
      <c r="N97" s="8"/>
      <c r="O97" s="9"/>
      <c r="P97" s="9">
        <f t="shared" si="7"/>
        <v>0</v>
      </c>
      <c r="Q97" s="15"/>
      <c r="R97" s="8"/>
      <c r="S97" s="16"/>
      <c r="T97" s="16">
        <f t="shared" si="9"/>
        <v>0</v>
      </c>
      <c r="U97" s="15"/>
      <c r="V97" s="15"/>
      <c r="W97" s="10">
        <f t="shared" si="8"/>
        <v>0.0006035577859553738</v>
      </c>
      <c r="X97" s="16"/>
      <c r="Y97" s="16">
        <f t="shared" si="5"/>
        <v>0</v>
      </c>
      <c r="Z97" s="16">
        <f t="shared" si="6"/>
        <v>0</v>
      </c>
    </row>
    <row r="98" spans="1:26" ht="12.75">
      <c r="C98" s="8"/>
      <c r="D98" s="11"/>
      <c r="E98" s="11"/>
      <c r="F98" s="8"/>
      <c r="G98" s="8"/>
      <c r="L98" s="8"/>
      <c r="M98" s="8"/>
      <c r="N98" s="8"/>
      <c r="O98" s="9"/>
      <c r="P98" s="9">
        <f t="shared" si="7"/>
        <v>0</v>
      </c>
      <c r="Q98" s="15"/>
      <c r="R98" s="8"/>
      <c r="S98" s="16"/>
      <c r="T98" s="16">
        <f t="shared" si="9"/>
        <v>0</v>
      </c>
      <c r="U98" s="15"/>
      <c r="V98" s="15"/>
      <c r="W98" s="10">
        <f t="shared" si="8"/>
        <v>0.0006035288934797982</v>
      </c>
      <c r="X98" s="16"/>
      <c r="Y98" s="16">
        <f t="shared" si="5"/>
        <v>0</v>
      </c>
      <c r="Z98" s="16">
        <f t="shared" si="6"/>
        <v>0</v>
      </c>
    </row>
    <row r="99" spans="1:26" ht="12.75">
      <c r="C99" s="8"/>
      <c r="D99" s="11"/>
      <c r="E99" s="11"/>
      <c r="F99" s="8"/>
      <c r="G99" s="8"/>
      <c r="L99" s="8"/>
      <c r="M99" s="8"/>
      <c r="N99" s="8"/>
      <c r="O99" s="9"/>
      <c r="P99" s="9">
        <f t="shared" si="7"/>
        <v>0</v>
      </c>
      <c r="Q99" s="15"/>
      <c r="R99" s="8"/>
      <c r="S99" s="16"/>
      <c r="T99" s="16">
        <f t="shared" si="9"/>
        <v>0</v>
      </c>
      <c r="U99" s="15"/>
      <c r="V99" s="15"/>
      <c r="W99" s="10">
        <f t="shared" si="8"/>
        <v>0.00060357378598543</v>
      </c>
      <c r="X99" s="16"/>
      <c r="Y99" s="16">
        <f t="shared" si="5"/>
        <v>0</v>
      </c>
      <c r="Z99" s="16">
        <f t="shared" si="6"/>
        <v>0</v>
      </c>
    </row>
    <row r="100" spans="1:26" ht="12.75">
      <c r="C100" s="8"/>
      <c r="D100" s="11"/>
      <c r="E100" s="11"/>
      <c r="F100" s="8"/>
      <c r="G100" s="8"/>
      <c r="L100" s="8"/>
      <c r="M100" s="8"/>
      <c r="N100" s="8"/>
      <c r="O100" s="9"/>
      <c r="P100" s="9">
        <f t="shared" si="7"/>
        <v>0</v>
      </c>
      <c r="Q100" s="15"/>
      <c r="R100" s="8"/>
      <c r="S100" s="16"/>
      <c r="T100" s="16">
        <f t="shared" si="9"/>
        <v>0</v>
      </c>
      <c r="U100" s="15"/>
      <c r="V100" s="15"/>
      <c r="W100" s="10">
        <f t="shared" si="8"/>
        <v>0.000603553488473534</v>
      </c>
      <c r="X100" s="16"/>
      <c r="Y100" s="16">
        <f t="shared" si="5"/>
        <v>0</v>
      </c>
      <c r="Z100" s="16">
        <f t="shared" si="6"/>
        <v>0</v>
      </c>
    </row>
    <row r="101" spans="1:26" ht="12.75">
      <c r="C101" s="8"/>
      <c r="D101" s="11"/>
      <c r="E101" s="11"/>
      <c r="F101" s="8"/>
      <c r="G101" s="8"/>
      <c r="L101" s="8"/>
      <c r="M101" s="8"/>
      <c r="N101" s="8"/>
      <c r="O101" s="9"/>
      <c r="P101" s="9">
        <f t="shared" si="7"/>
        <v>0</v>
      </c>
      <c r="Q101" s="15"/>
      <c r="R101" s="8"/>
      <c r="S101" s="16"/>
      <c r="T101" s="16">
        <f t="shared" si="9"/>
        <v>0</v>
      </c>
      <c r="U101" s="15"/>
      <c r="V101" s="15"/>
      <c r="W101" s="10">
        <f t="shared" si="8"/>
        <v>0.0006035520559795874</v>
      </c>
      <c r="X101" s="16"/>
      <c r="Y101" s="16">
        <f t="shared" si="5"/>
        <v>0</v>
      </c>
      <c r="Z101" s="16">
        <f t="shared" si="6"/>
        <v>0</v>
      </c>
    </row>
    <row r="102" spans="1:26" ht="12.75">
      <c r="C102" s="8"/>
      <c r="D102" s="11"/>
      <c r="E102" s="11"/>
      <c r="F102" s="8"/>
      <c r="G102" s="8"/>
      <c r="L102" s="8"/>
      <c r="M102" s="8"/>
      <c r="N102" s="8"/>
      <c r="O102" s="9"/>
      <c r="P102" s="9">
        <f t="shared" si="7"/>
        <v>0</v>
      </c>
      <c r="Q102" s="15"/>
      <c r="R102" s="8"/>
      <c r="S102" s="16"/>
      <c r="T102" s="16">
        <f t="shared" si="9"/>
        <v>0</v>
      </c>
      <c r="U102" s="15"/>
      <c r="V102" s="15"/>
      <c r="W102" s="10">
        <f t="shared" si="8"/>
        <v>0.0006035597768128505</v>
      </c>
      <c r="X102" s="16"/>
      <c r="Y102" s="16">
        <f t="shared" si="5"/>
        <v>0</v>
      </c>
      <c r="Z102" s="16">
        <f t="shared" si="6"/>
        <v>0</v>
      </c>
    </row>
    <row r="103" spans="1:26" ht="12.75">
      <c r="C103" s="8"/>
      <c r="D103" s="11"/>
      <c r="E103" s="11"/>
      <c r="F103" s="8"/>
      <c r="G103" s="8"/>
      <c r="L103" s="8"/>
      <c r="M103" s="8"/>
      <c r="N103" s="8"/>
      <c r="O103" s="9"/>
      <c r="P103" s="9">
        <f t="shared" si="7"/>
        <v>0</v>
      </c>
      <c r="Q103" s="15"/>
      <c r="R103" s="8"/>
      <c r="S103" s="16"/>
      <c r="T103" s="16">
        <f t="shared" si="9"/>
        <v>0</v>
      </c>
      <c r="U103" s="15"/>
      <c r="V103" s="15"/>
      <c r="W103" s="10">
        <f t="shared" si="8"/>
        <v>0.0006035551070886574</v>
      </c>
      <c r="X103" s="16"/>
      <c r="Y103" s="16">
        <f t="shared" si="5"/>
        <v>0</v>
      </c>
      <c r="Z103" s="16">
        <f t="shared" si="6"/>
        <v>0</v>
      </c>
    </row>
    <row r="104" spans="1:26" ht="12.75">
      <c r="C104" s="8"/>
      <c r="D104" s="11"/>
      <c r="E104" s="11"/>
      <c r="F104" s="8"/>
      <c r="G104" s="8"/>
      <c r="L104" s="8"/>
      <c r="M104" s="8"/>
      <c r="N104" s="8"/>
      <c r="O104" s="9"/>
      <c r="P104" s="9">
        <f t="shared" si="7"/>
        <v>0</v>
      </c>
      <c r="Q104" s="15"/>
      <c r="R104" s="8"/>
      <c r="S104" s="16"/>
      <c r="T104" s="16">
        <f t="shared" si="9"/>
        <v>0</v>
      </c>
      <c r="U104" s="15"/>
      <c r="V104" s="15"/>
      <c r="W104" s="10">
        <f t="shared" si="8"/>
        <v>0.0006035556466270318</v>
      </c>
      <c r="X104" s="16"/>
      <c r="Y104" s="16">
        <f t="shared" si="5"/>
        <v>0</v>
      </c>
      <c r="Z104" s="16">
        <f t="shared" si="6"/>
        <v>0</v>
      </c>
    </row>
    <row r="105" spans="1:26" ht="12.75">
      <c r="C105" s="8"/>
      <c r="D105" s="11"/>
      <c r="E105" s="11"/>
      <c r="F105" s="8"/>
      <c r="G105" s="8"/>
      <c r="L105" s="8"/>
      <c r="M105" s="8"/>
      <c r="N105" s="8"/>
      <c r="O105" s="9"/>
      <c r="P105" s="9">
        <f t="shared" si="7"/>
        <v>0</v>
      </c>
      <c r="Q105" s="15"/>
      <c r="R105" s="8"/>
      <c r="S105" s="16"/>
      <c r="T105" s="16">
        <f t="shared" si="9"/>
        <v>0</v>
      </c>
      <c r="U105" s="15"/>
      <c r="V105" s="15"/>
      <c r="W105" s="10">
        <f t="shared" si="8"/>
        <v>0.0006035568435095133</v>
      </c>
      <c r="X105" s="16"/>
      <c r="Y105" s="16">
        <f t="shared" si="5"/>
        <v>0</v>
      </c>
      <c r="Z105" s="16">
        <f t="shared" si="6"/>
        <v>0</v>
      </c>
    </row>
    <row r="106" spans="1:26" ht="12.75">
      <c r="C106" s="8"/>
      <c r="D106" s="11"/>
      <c r="E106" s="11"/>
      <c r="F106" s="8"/>
      <c r="G106" s="8"/>
      <c r="L106" s="8"/>
      <c r="M106" s="8"/>
      <c r="N106" s="8"/>
      <c r="O106" s="9"/>
      <c r="P106" s="9">
        <f t="shared" si="7"/>
        <v>0</v>
      </c>
      <c r="Q106" s="15"/>
      <c r="R106" s="8"/>
      <c r="S106" s="16"/>
      <c r="T106" s="16">
        <f t="shared" si="9"/>
        <v>0</v>
      </c>
      <c r="U106" s="15"/>
      <c r="V106" s="15"/>
      <c r="W106" s="10">
        <f t="shared" si="8"/>
        <v>0.0006035558657417342</v>
      </c>
      <c r="X106" s="16"/>
      <c r="Y106" s="16">
        <f t="shared" si="5"/>
        <v>0</v>
      </c>
      <c r="Z106" s="16">
        <f t="shared" si="6"/>
        <v>0</v>
      </c>
    </row>
    <row r="107" spans="1:26" ht="12.75">
      <c r="C107" s="8"/>
      <c r="D107" s="11"/>
      <c r="E107" s="11"/>
      <c r="F107" s="8"/>
      <c r="G107" s="8"/>
      <c r="L107" s="8"/>
      <c r="M107" s="8"/>
      <c r="N107" s="8"/>
      <c r="O107" s="9"/>
      <c r="P107" s="9">
        <f t="shared" si="7"/>
        <v>0</v>
      </c>
      <c r="Q107" s="15"/>
      <c r="R107" s="8"/>
      <c r="S107" s="16"/>
      <c r="T107" s="16">
        <f t="shared" si="9"/>
        <v>0</v>
      </c>
      <c r="U107" s="15"/>
      <c r="V107" s="15"/>
      <c r="W107" s="10">
        <f t="shared" si="8"/>
        <v>0.0006035561186260931</v>
      </c>
      <c r="X107" s="16"/>
      <c r="Y107" s="16">
        <f t="shared" si="5"/>
        <v>0</v>
      </c>
      <c r="Z107" s="16">
        <f t="shared" si="6"/>
        <v>0</v>
      </c>
    </row>
    <row r="108" spans="1:26" ht="12.75">
      <c r="C108" s="8"/>
      <c r="D108" s="11"/>
      <c r="E108" s="11"/>
      <c r="F108" s="8"/>
      <c r="G108" s="8"/>
      <c r="L108" s="8"/>
      <c r="M108" s="8"/>
      <c r="N108" s="8"/>
      <c r="O108" s="9"/>
      <c r="P108" s="9">
        <f t="shared" si="7"/>
        <v>0</v>
      </c>
      <c r="Q108" s="15"/>
      <c r="R108" s="8"/>
      <c r="S108" s="16"/>
      <c r="T108" s="16">
        <f t="shared" si="9"/>
        <v>0</v>
      </c>
      <c r="U108" s="15"/>
      <c r="V108" s="15"/>
      <c r="W108" s="10">
        <f t="shared" si="8"/>
        <v>0.0006035562759591135</v>
      </c>
      <c r="X108" s="16"/>
      <c r="Y108" s="16">
        <f t="shared" si="5"/>
        <v>0</v>
      </c>
      <c r="Z108" s="16">
        <f t="shared" si="6"/>
        <v>0</v>
      </c>
    </row>
    <row r="109" spans="1:26" ht="12.75">
      <c r="C109" s="8"/>
      <c r="D109" s="11"/>
      <c r="E109" s="11"/>
      <c r="F109" s="8"/>
      <c r="G109" s="8"/>
      <c r="L109" s="8"/>
      <c r="M109" s="8"/>
      <c r="N109" s="8"/>
      <c r="O109" s="9"/>
      <c r="P109" s="9">
        <f t="shared" si="7"/>
        <v>0</v>
      </c>
      <c r="Q109" s="15"/>
      <c r="R109" s="8"/>
      <c r="S109" s="16"/>
      <c r="T109" s="16">
        <f t="shared" si="9"/>
        <v>0</v>
      </c>
      <c r="U109" s="15"/>
      <c r="V109" s="15"/>
      <c r="W109" s="10">
        <f t="shared" si="8"/>
        <v>0.000603556086775647</v>
      </c>
      <c r="X109" s="16"/>
      <c r="Y109" s="16">
        <f t="shared" si="5"/>
        <v>0</v>
      </c>
      <c r="Z109" s="16">
        <f t="shared" si="6"/>
        <v>0</v>
      </c>
    </row>
    <row r="110" spans="1:26" ht="12.75">
      <c r="C110" s="8"/>
      <c r="D110" s="11"/>
      <c r="E110" s="11"/>
      <c r="F110" s="8"/>
      <c r="G110" s="8"/>
      <c r="L110" s="8"/>
      <c r="M110" s="8"/>
      <c r="N110" s="8"/>
      <c r="O110" s="9"/>
      <c r="P110" s="9">
        <f t="shared" si="7"/>
        <v>0</v>
      </c>
      <c r="Q110" s="15"/>
      <c r="R110" s="8"/>
      <c r="S110" s="16"/>
      <c r="T110" s="16">
        <f t="shared" si="9"/>
        <v>0</v>
      </c>
      <c r="U110" s="15"/>
      <c r="V110" s="15"/>
      <c r="W110" s="10">
        <f t="shared" si="8"/>
        <v>0.0006035561604536178</v>
      </c>
      <c r="X110" s="16"/>
      <c r="Y110" s="16">
        <f t="shared" si="5"/>
        <v>0</v>
      </c>
      <c r="Z110" s="16">
        <f t="shared" si="6"/>
        <v>0</v>
      </c>
    </row>
    <row r="111" spans="1:26" ht="12.75">
      <c r="C111" s="8"/>
      <c r="D111" s="11"/>
      <c r="E111" s="11"/>
      <c r="F111" s="8"/>
      <c r="G111" s="8"/>
      <c r="L111" s="8"/>
      <c r="M111" s="8"/>
      <c r="N111" s="8"/>
      <c r="O111" s="9"/>
      <c r="P111" s="9">
        <f t="shared" si="7"/>
        <v>0</v>
      </c>
      <c r="Q111" s="15"/>
      <c r="R111" s="8"/>
      <c r="S111" s="16"/>
      <c r="T111" s="16">
        <f t="shared" si="9"/>
        <v>0</v>
      </c>
      <c r="U111" s="15"/>
      <c r="V111" s="15"/>
      <c r="W111" s="10">
        <f t="shared" si="8"/>
        <v>0.0006035561743961261</v>
      </c>
      <c r="X111" s="16"/>
      <c r="Y111" s="16">
        <f t="shared" si="5"/>
        <v>0</v>
      </c>
      <c r="Z111" s="16">
        <f t="shared" si="6"/>
        <v>0</v>
      </c>
    </row>
    <row r="112" spans="1:26" ht="12.75">
      <c r="C112" s="8"/>
      <c r="D112" s="11"/>
      <c r="E112" s="11"/>
      <c r="F112" s="8"/>
      <c r="G112" s="8"/>
      <c r="L112" s="8"/>
      <c r="M112" s="8"/>
      <c r="N112" s="8"/>
      <c r="O112" s="9"/>
      <c r="P112" s="9">
        <f t="shared" si="7"/>
        <v>0</v>
      </c>
      <c r="Q112" s="15"/>
      <c r="R112" s="8"/>
      <c r="S112" s="16"/>
      <c r="T112" s="16">
        <f t="shared" si="9"/>
        <v>0</v>
      </c>
      <c r="U112" s="15"/>
      <c r="V112" s="15"/>
      <c r="W112" s="10">
        <f t="shared" si="8"/>
        <v>0.0006035561405417969</v>
      </c>
      <c r="X112" s="16"/>
      <c r="Y112" s="16">
        <f t="shared" si="5"/>
        <v>0</v>
      </c>
      <c r="Z112" s="16">
        <f t="shared" si="6"/>
        <v>0</v>
      </c>
    </row>
    <row r="113" spans="1:26" ht="12.75">
      <c r="C113" s="8"/>
      <c r="D113" s="11"/>
      <c r="E113" s="11"/>
      <c r="F113" s="8"/>
      <c r="G113" s="8"/>
      <c r="L113" s="8"/>
      <c r="M113" s="8"/>
      <c r="N113" s="8"/>
      <c r="O113" s="9"/>
      <c r="P113" s="9">
        <f t="shared" si="7"/>
        <v>0</v>
      </c>
      <c r="Q113" s="15"/>
      <c r="R113" s="8"/>
      <c r="S113" s="16"/>
      <c r="T113" s="16">
        <f t="shared" si="9"/>
        <v>0</v>
      </c>
      <c r="U113" s="15"/>
      <c r="V113" s="15"/>
      <c r="W113" s="10">
        <f t="shared" si="8"/>
        <v>0.000603556158463847</v>
      </c>
      <c r="X113" s="16"/>
      <c r="Y113" s="16">
        <f t="shared" si="5"/>
        <v>0</v>
      </c>
      <c r="Z113" s="16">
        <f t="shared" si="6"/>
        <v>0</v>
      </c>
    </row>
    <row r="114" spans="1:26" ht="12.75">
      <c r="C114" s="8"/>
      <c r="D114" s="11"/>
      <c r="E114" s="11"/>
      <c r="F114" s="8"/>
      <c r="G114" s="8"/>
      <c r="L114" s="8"/>
      <c r="M114" s="8"/>
      <c r="N114" s="8"/>
      <c r="O114" s="9"/>
      <c r="P114" s="9">
        <f t="shared" si="7"/>
        <v>0</v>
      </c>
      <c r="Q114" s="15"/>
      <c r="R114" s="8"/>
      <c r="S114" s="16"/>
      <c r="T114" s="16">
        <f t="shared" si="9"/>
        <v>0</v>
      </c>
      <c r="U114" s="15"/>
      <c r="V114" s="15"/>
      <c r="W114" s="10">
        <f>IF(((R115-R114)/$AA$3)&lt;=0.00003,((W113+W112+W111)/3),((R115-R114)/$AA$3))</f>
        <v>0.00060355615780059</v>
      </c>
      <c r="X114" s="16"/>
      <c r="Y114" s="16">
        <f t="shared" si="5"/>
        <v>0</v>
      </c>
      <c r="Z114" s="16">
        <f t="shared" si="6"/>
        <v>0</v>
      </c>
    </row>
    <row r="115" spans="1:26" ht="12.75">
      <c r="C115" s="8"/>
      <c r="D115" s="11"/>
      <c r="E115" s="11"/>
      <c r="F115" s="8"/>
      <c r="G115" s="8"/>
      <c r="L115" s="8"/>
      <c r="M115" s="8"/>
      <c r="N115" s="8"/>
      <c r="O115" s="9"/>
      <c r="P115" s="9">
        <f t="shared" si="7"/>
        <v>0</v>
      </c>
      <c r="Q115" s="15"/>
      <c r="R115" s="8"/>
      <c r="S115" s="16"/>
      <c r="T115" s="16">
        <f t="shared" si="9"/>
        <v>0</v>
      </c>
      <c r="U115" s="15"/>
      <c r="V115" s="15"/>
      <c r="W115" s="10">
        <f aca="true" t="shared" si="10" ref="W115:W178">IF(((R116-R115)/$AA$3)&lt;=0.00003,((W114+W113+W112)/3),((R116-R115)/$AA$3))</f>
        <v>0.0006035561522687447</v>
      </c>
      <c r="X115" s="16"/>
      <c r="Y115" s="16">
        <f t="shared" si="5"/>
        <v>0</v>
      </c>
      <c r="Z115" s="16">
        <f t="shared" si="6"/>
        <v>0</v>
      </c>
    </row>
    <row r="116" spans="1:26" ht="12.75">
      <c r="C116" s="8"/>
      <c r="D116" s="11"/>
      <c r="E116" s="11"/>
      <c r="F116" s="8"/>
      <c r="G116" s="8"/>
      <c r="L116" s="8"/>
      <c r="M116" s="8"/>
      <c r="N116" s="8"/>
      <c r="O116" s="9"/>
      <c r="P116" s="9">
        <f t="shared" si="7"/>
        <v>0</v>
      </c>
      <c r="Q116" s="15"/>
      <c r="R116" s="8"/>
      <c r="S116" s="16"/>
      <c r="T116" s="16">
        <f t="shared" si="9"/>
        <v>0</v>
      </c>
      <c r="U116" s="15"/>
      <c r="V116" s="15"/>
      <c r="W116" s="10">
        <f t="shared" si="10"/>
        <v>0.0006035561561777272</v>
      </c>
      <c r="X116" s="16"/>
      <c r="Y116" s="16">
        <f t="shared" si="5"/>
        <v>0</v>
      </c>
      <c r="Z116" s="16">
        <f t="shared" si="6"/>
        <v>0</v>
      </c>
    </row>
    <row r="117" spans="1:26" ht="12.75">
      <c r="C117" s="8"/>
      <c r="D117" s="11"/>
      <c r="E117" s="11"/>
      <c r="F117" s="8"/>
      <c r="G117" s="8"/>
      <c r="L117" s="8"/>
      <c r="M117" s="8"/>
      <c r="N117" s="8"/>
      <c r="O117" s="9"/>
      <c r="P117" s="9">
        <f t="shared" si="7"/>
        <v>0</v>
      </c>
      <c r="Q117" s="15"/>
      <c r="R117" s="8"/>
      <c r="S117" s="16"/>
      <c r="T117" s="16">
        <f t="shared" si="9"/>
        <v>0</v>
      </c>
      <c r="U117" s="15"/>
      <c r="V117" s="15"/>
      <c r="W117" s="10">
        <f t="shared" si="10"/>
        <v>0.0006035561554156873</v>
      </c>
      <c r="X117" s="16"/>
      <c r="Y117" s="16">
        <f t="shared" si="5"/>
        <v>0</v>
      </c>
      <c r="Z117" s="16">
        <f t="shared" si="6"/>
        <v>0</v>
      </c>
    </row>
    <row r="118" spans="1:26" ht="12.75">
      <c r="C118" s="8"/>
      <c r="D118" s="11"/>
      <c r="E118" s="11"/>
      <c r="F118" s="8"/>
      <c r="G118" s="8"/>
      <c r="L118" s="8"/>
      <c r="M118" s="8"/>
      <c r="N118" s="8"/>
      <c r="O118" s="9"/>
      <c r="P118" s="9">
        <f t="shared" si="7"/>
        <v>0</v>
      </c>
      <c r="Q118" s="15"/>
      <c r="R118" s="8"/>
      <c r="S118" s="16"/>
      <c r="T118" s="16">
        <f t="shared" si="9"/>
        <v>0</v>
      </c>
      <c r="U118" s="15"/>
      <c r="V118" s="15"/>
      <c r="W118" s="10">
        <f t="shared" si="10"/>
        <v>0.0006035561546207198</v>
      </c>
      <c r="X118" s="16"/>
      <c r="Y118" s="16">
        <f t="shared" si="5"/>
        <v>0</v>
      </c>
      <c r="Z118" s="16">
        <f t="shared" si="6"/>
        <v>0</v>
      </c>
    </row>
    <row r="119" spans="1:26" ht="12.75">
      <c r="C119" s="8"/>
      <c r="D119" s="11"/>
      <c r="E119" s="11"/>
      <c r="F119" s="8"/>
      <c r="G119" s="8"/>
      <c r="L119" s="8"/>
      <c r="M119" s="8"/>
      <c r="N119" s="8"/>
      <c r="O119" s="9"/>
      <c r="P119" s="9">
        <f t="shared" si="7"/>
        <v>0</v>
      </c>
      <c r="Q119" s="15"/>
      <c r="R119" s="8"/>
      <c r="S119" s="16"/>
      <c r="T119" s="16">
        <f t="shared" si="9"/>
        <v>0</v>
      </c>
      <c r="U119" s="15"/>
      <c r="V119" s="15"/>
      <c r="W119" s="10">
        <f t="shared" si="10"/>
        <v>0.0006035561554047114</v>
      </c>
      <c r="X119" s="16"/>
      <c r="Y119" s="16">
        <f t="shared" si="5"/>
        <v>0</v>
      </c>
      <c r="Z119" s="16">
        <f t="shared" si="6"/>
        <v>0</v>
      </c>
    </row>
    <row r="120" spans="1:26" ht="12.75">
      <c r="C120" s="8"/>
      <c r="D120" s="11"/>
      <c r="E120" s="11"/>
      <c r="F120" s="8"/>
      <c r="G120" s="8"/>
      <c r="L120" s="8"/>
      <c r="M120" s="8"/>
      <c r="N120" s="8"/>
      <c r="O120" s="9"/>
      <c r="P120" s="9">
        <f t="shared" si="7"/>
        <v>0</v>
      </c>
      <c r="Q120" s="15"/>
      <c r="R120" s="8"/>
      <c r="S120" s="16"/>
      <c r="T120" s="16">
        <f t="shared" si="9"/>
        <v>0</v>
      </c>
      <c r="U120" s="15"/>
      <c r="V120" s="15"/>
      <c r="W120" s="10">
        <f t="shared" si="10"/>
        <v>0.0006035561551470395</v>
      </c>
      <c r="X120" s="16"/>
      <c r="Y120" s="16">
        <f t="shared" si="5"/>
        <v>0</v>
      </c>
      <c r="Z120" s="16">
        <f t="shared" si="6"/>
        <v>0</v>
      </c>
    </row>
    <row r="121" spans="1:26" ht="12.75">
      <c r="C121" s="8"/>
      <c r="D121" s="11"/>
      <c r="E121" s="11"/>
      <c r="F121" s="8"/>
      <c r="G121" s="8"/>
      <c r="L121" s="8"/>
      <c r="M121" s="8"/>
      <c r="N121" s="8"/>
      <c r="O121" s="9"/>
      <c r="P121" s="9">
        <f t="shared" si="7"/>
        <v>0</v>
      </c>
      <c r="Q121" s="15"/>
      <c r="R121" s="8"/>
      <c r="S121" s="16"/>
      <c r="T121" s="16">
        <f t="shared" si="9"/>
        <v>0</v>
      </c>
      <c r="U121" s="15"/>
      <c r="V121" s="15"/>
      <c r="W121" s="10">
        <f t="shared" si="10"/>
        <v>0.0006035561550574903</v>
      </c>
      <c r="X121" s="16"/>
      <c r="Y121" s="16">
        <f t="shared" si="5"/>
        <v>0</v>
      </c>
      <c r="Z121" s="16">
        <f t="shared" si="6"/>
        <v>0</v>
      </c>
    </row>
    <row r="122" spans="1:26" ht="12.75">
      <c r="C122" s="8"/>
      <c r="D122" s="11"/>
      <c r="E122" s="11"/>
      <c r="F122" s="8"/>
      <c r="G122" s="8"/>
      <c r="L122" s="8"/>
      <c r="M122" s="8"/>
      <c r="N122" s="8"/>
      <c r="O122" s="9"/>
      <c r="P122" s="9">
        <f t="shared" si="7"/>
        <v>0</v>
      </c>
      <c r="Q122" s="15"/>
      <c r="R122" s="8"/>
      <c r="S122" s="16"/>
      <c r="T122" s="16">
        <f t="shared" si="9"/>
        <v>0</v>
      </c>
      <c r="U122" s="15"/>
      <c r="V122" s="15"/>
      <c r="W122" s="10">
        <f t="shared" si="10"/>
        <v>0.0006035561552030804</v>
      </c>
      <c r="X122" s="16"/>
      <c r="Y122" s="16">
        <f t="shared" si="5"/>
        <v>0</v>
      </c>
      <c r="Z122" s="16">
        <f t="shared" si="6"/>
        <v>0</v>
      </c>
    </row>
    <row r="123" spans="1:26" ht="12.75">
      <c r="C123" s="8"/>
      <c r="D123" s="11"/>
      <c r="E123" s="11"/>
      <c r="F123" s="8"/>
      <c r="G123" s="8"/>
      <c r="L123" s="8"/>
      <c r="M123" s="8"/>
      <c r="N123" s="8"/>
      <c r="O123" s="9"/>
      <c r="P123" s="9">
        <f t="shared" si="7"/>
        <v>0</v>
      </c>
      <c r="Q123" s="15"/>
      <c r="R123" s="8"/>
      <c r="S123" s="16"/>
      <c r="T123" s="16">
        <f t="shared" si="9"/>
        <v>0</v>
      </c>
      <c r="U123" s="15"/>
      <c r="V123" s="15"/>
      <c r="W123" s="10">
        <f t="shared" si="10"/>
        <v>0.0006035561551358701</v>
      </c>
      <c r="X123" s="16"/>
      <c r="Y123" s="16">
        <f t="shared" si="5"/>
        <v>0</v>
      </c>
      <c r="Z123" s="16">
        <f t="shared" si="6"/>
        <v>0</v>
      </c>
    </row>
    <row r="124" spans="1:26" ht="12.75">
      <c r="C124" s="8"/>
      <c r="D124" s="11"/>
      <c r="E124" s="11"/>
      <c r="F124" s="8"/>
      <c r="G124" s="8"/>
      <c r="L124" s="8"/>
      <c r="M124" s="8"/>
      <c r="N124" s="8"/>
      <c r="O124" s="9"/>
      <c r="P124" s="9">
        <f t="shared" si="7"/>
        <v>0</v>
      </c>
      <c r="Q124" s="15"/>
      <c r="R124" s="8"/>
      <c r="S124" s="16"/>
      <c r="T124" s="16">
        <f t="shared" si="9"/>
        <v>0</v>
      </c>
      <c r="U124" s="15"/>
      <c r="V124" s="15"/>
      <c r="W124" s="10">
        <f t="shared" si="10"/>
        <v>0.0006035561551321469</v>
      </c>
      <c r="X124" s="16"/>
      <c r="Y124" s="16">
        <f t="shared" si="5"/>
        <v>0</v>
      </c>
      <c r="Z124" s="16">
        <f t="shared" si="6"/>
        <v>0</v>
      </c>
    </row>
    <row r="125" spans="1:26" ht="12.75">
      <c r="C125" s="8"/>
      <c r="D125" s="11"/>
      <c r="E125" s="11"/>
      <c r="F125" s="8"/>
      <c r="G125" s="8"/>
      <c r="L125" s="8"/>
      <c r="M125" s="8"/>
      <c r="N125" s="8"/>
      <c r="O125" s="9"/>
      <c r="P125" s="9">
        <f t="shared" si="7"/>
        <v>0</v>
      </c>
      <c r="Q125" s="15"/>
      <c r="R125" s="8"/>
      <c r="S125" s="16"/>
      <c r="T125" s="16">
        <f t="shared" si="9"/>
        <v>0</v>
      </c>
      <c r="U125" s="15"/>
      <c r="V125" s="15"/>
      <c r="W125" s="10">
        <f t="shared" si="10"/>
        <v>0.0006035561551570325</v>
      </c>
      <c r="X125" s="16"/>
      <c r="Y125" s="16">
        <f t="shared" si="5"/>
        <v>0</v>
      </c>
      <c r="Z125" s="16">
        <f t="shared" si="6"/>
        <v>0</v>
      </c>
    </row>
    <row r="126" spans="1:26" ht="12.75">
      <c r="C126" s="8"/>
      <c r="D126" s="11"/>
      <c r="E126" s="11"/>
      <c r="F126" s="8"/>
      <c r="G126" s="8"/>
      <c r="L126" s="8"/>
      <c r="M126" s="8"/>
      <c r="N126" s="8"/>
      <c r="O126" s="9"/>
      <c r="P126" s="9">
        <f t="shared" si="7"/>
        <v>0</v>
      </c>
      <c r="Q126" s="15"/>
      <c r="R126" s="8"/>
      <c r="S126" s="16"/>
      <c r="T126" s="16">
        <f t="shared" si="9"/>
        <v>0</v>
      </c>
      <c r="U126" s="15"/>
      <c r="V126" s="15"/>
      <c r="W126" s="10">
        <f t="shared" si="10"/>
        <v>0.0006035561551416832</v>
      </c>
      <c r="X126" s="16"/>
      <c r="Y126" s="16">
        <f t="shared" si="5"/>
        <v>0</v>
      </c>
      <c r="Z126" s="16">
        <f t="shared" si="6"/>
        <v>0</v>
      </c>
    </row>
    <row r="127" spans="1:26" ht="12.75">
      <c r="C127" s="8"/>
      <c r="D127" s="11"/>
      <c r="E127" s="11"/>
      <c r="F127" s="8"/>
      <c r="G127" s="8"/>
      <c r="L127" s="8"/>
      <c r="M127" s="8"/>
      <c r="N127" s="8"/>
      <c r="O127" s="9"/>
      <c r="P127" s="9">
        <f t="shared" si="7"/>
        <v>0</v>
      </c>
      <c r="Q127" s="15"/>
      <c r="R127" s="8"/>
      <c r="S127" s="16"/>
      <c r="T127" s="16">
        <f t="shared" si="9"/>
        <v>0</v>
      </c>
      <c r="U127" s="15"/>
      <c r="V127" s="15"/>
      <c r="W127" s="10">
        <f t="shared" si="10"/>
        <v>0.0006035561551436209</v>
      </c>
      <c r="X127" s="16"/>
      <c r="Y127" s="16">
        <f t="shared" si="5"/>
        <v>0</v>
      </c>
      <c r="Z127" s="16">
        <f t="shared" si="6"/>
        <v>0</v>
      </c>
    </row>
    <row r="128" spans="1:26" ht="12.75">
      <c r="C128" s="8"/>
      <c r="D128" s="11"/>
      <c r="E128" s="11"/>
      <c r="F128" s="8"/>
      <c r="G128" s="8"/>
      <c r="L128" s="8"/>
      <c r="M128" s="8"/>
      <c r="N128" s="8"/>
      <c r="O128" s="9"/>
      <c r="P128" s="9">
        <f t="shared" si="7"/>
        <v>0</v>
      </c>
      <c r="Q128" s="15"/>
      <c r="R128" s="8"/>
      <c r="S128" s="16"/>
      <c r="T128" s="16">
        <f t="shared" si="9"/>
        <v>0</v>
      </c>
      <c r="U128" s="15"/>
      <c r="V128" s="15"/>
      <c r="W128" s="10">
        <f t="shared" si="10"/>
        <v>0.0006035561551474456</v>
      </c>
      <c r="X128" s="16"/>
      <c r="Y128" s="16">
        <f t="shared" si="5"/>
        <v>0</v>
      </c>
      <c r="Z128" s="16">
        <f t="shared" si="6"/>
        <v>0</v>
      </c>
    </row>
    <row r="129" spans="1:26" ht="12.75">
      <c r="C129" s="8"/>
      <c r="D129" s="11"/>
      <c r="E129" s="11"/>
      <c r="F129" s="8"/>
      <c r="G129" s="8"/>
      <c r="L129" s="8"/>
      <c r="M129" s="8"/>
      <c r="N129" s="8"/>
      <c r="O129" s="9"/>
      <c r="P129" s="9">
        <f t="shared" si="7"/>
        <v>0</v>
      </c>
      <c r="Q129" s="15"/>
      <c r="R129" s="8"/>
      <c r="S129" s="16"/>
      <c r="T129" s="16">
        <f t="shared" si="9"/>
        <v>0</v>
      </c>
      <c r="U129" s="15"/>
      <c r="V129" s="15"/>
      <c r="W129" s="10">
        <f t="shared" si="10"/>
        <v>0.0006035561551442499</v>
      </c>
      <c r="X129" s="16"/>
      <c r="Y129" s="16">
        <f t="shared" si="5"/>
        <v>0</v>
      </c>
      <c r="Z129" s="16">
        <f t="shared" si="6"/>
        <v>0</v>
      </c>
    </row>
    <row r="130" spans="1:26" ht="12.75">
      <c r="C130" s="8"/>
      <c r="D130" s="11"/>
      <c r="E130" s="11"/>
      <c r="F130" s="8"/>
      <c r="G130" s="8"/>
      <c r="L130" s="8"/>
      <c r="M130" s="8"/>
      <c r="N130" s="8"/>
      <c r="O130" s="9"/>
      <c r="P130" s="9">
        <f t="shared" si="7"/>
        <v>0</v>
      </c>
      <c r="Q130" s="15"/>
      <c r="R130" s="8"/>
      <c r="S130" s="16"/>
      <c r="T130" s="16">
        <f t="shared" si="9"/>
        <v>0</v>
      </c>
      <c r="U130" s="15"/>
      <c r="V130" s="15"/>
      <c r="W130" s="10">
        <f t="shared" si="10"/>
        <v>0.0006035561551451054</v>
      </c>
      <c r="X130" s="16"/>
      <c r="Y130" s="16">
        <f t="shared" si="5"/>
        <v>0</v>
      </c>
      <c r="Z130" s="16">
        <f t="shared" si="6"/>
        <v>0</v>
      </c>
    </row>
    <row r="131" spans="1:26" ht="12.75">
      <c r="C131" s="8"/>
      <c r="D131" s="11"/>
      <c r="E131" s="11"/>
      <c r="F131" s="8"/>
      <c r="G131" s="8"/>
      <c r="L131" s="8"/>
      <c r="M131" s="8"/>
      <c r="N131" s="8"/>
      <c r="O131" s="9"/>
      <c r="P131" s="9">
        <f t="shared" si="7"/>
        <v>0</v>
      </c>
      <c r="Q131" s="15"/>
      <c r="R131" s="8"/>
      <c r="S131" s="16"/>
      <c r="T131" s="16">
        <f t="shared" si="9"/>
        <v>0</v>
      </c>
      <c r="U131" s="15"/>
      <c r="V131" s="15"/>
      <c r="W131" s="10">
        <f t="shared" si="10"/>
        <v>0.0006035561551456002</v>
      </c>
      <c r="X131" s="16"/>
      <c r="Y131" s="16">
        <f aca="true" t="shared" si="11" ref="Y131:Y194">X132*(1-$AB$3)</f>
        <v>0</v>
      </c>
      <c r="Z131" s="16">
        <f aca="true" t="shared" si="12" ref="Z131:Z194">(X131*$AB$3)+Y131</f>
        <v>0</v>
      </c>
    </row>
    <row r="132" spans="1:26" ht="12.75">
      <c r="C132" s="8"/>
      <c r="D132" s="11"/>
      <c r="E132" s="11"/>
      <c r="F132" s="8"/>
      <c r="G132" s="8"/>
      <c r="L132" s="8"/>
      <c r="M132" s="8"/>
      <c r="N132" s="8"/>
      <c r="O132" s="9"/>
      <c r="P132" s="9">
        <f t="shared" si="7"/>
        <v>0</v>
      </c>
      <c r="Q132" s="15"/>
      <c r="R132" s="8"/>
      <c r="S132" s="16"/>
      <c r="T132" s="16">
        <f t="shared" si="9"/>
        <v>0</v>
      </c>
      <c r="U132" s="15"/>
      <c r="V132" s="15"/>
      <c r="W132" s="10">
        <f t="shared" si="10"/>
        <v>0.0006035561551449852</v>
      </c>
      <c r="X132" s="16"/>
      <c r="Y132" s="16">
        <f t="shared" si="11"/>
        <v>0</v>
      </c>
      <c r="Z132" s="16">
        <f t="shared" si="12"/>
        <v>0</v>
      </c>
    </row>
    <row r="133" spans="1:26" ht="12.75">
      <c r="C133" s="8"/>
      <c r="D133" s="11"/>
      <c r="E133" s="11"/>
      <c r="F133" s="8"/>
      <c r="G133" s="8"/>
      <c r="L133" s="8"/>
      <c r="M133" s="8"/>
      <c r="N133" s="8"/>
      <c r="O133" s="9"/>
      <c r="P133" s="9">
        <f aca="true" t="shared" si="13" ref="P133:P196">O132</f>
        <v>0</v>
      </c>
      <c r="Q133" s="15"/>
      <c r="R133" s="8"/>
      <c r="S133" s="16"/>
      <c r="T133" s="16">
        <f t="shared" si="9"/>
        <v>0</v>
      </c>
      <c r="U133" s="15"/>
      <c r="V133" s="15"/>
      <c r="W133" s="10">
        <f t="shared" si="10"/>
        <v>0.0006035561551452303</v>
      </c>
      <c r="X133" s="16"/>
      <c r="Y133" s="16">
        <f t="shared" si="11"/>
        <v>0</v>
      </c>
      <c r="Z133" s="16">
        <f t="shared" si="12"/>
        <v>0</v>
      </c>
    </row>
    <row r="134" spans="1:26" ht="12.75">
      <c r="C134" s="8"/>
      <c r="D134" s="11"/>
      <c r="E134" s="11"/>
      <c r="F134" s="8"/>
      <c r="G134" s="8"/>
      <c r="L134" s="8"/>
      <c r="M134" s="8"/>
      <c r="N134" s="8"/>
      <c r="O134" s="9"/>
      <c r="P134" s="9">
        <f t="shared" si="13"/>
        <v>0</v>
      </c>
      <c r="Q134" s="15"/>
      <c r="R134" s="8"/>
      <c r="S134" s="16"/>
      <c r="T134" s="16">
        <f t="shared" si="9"/>
        <v>0</v>
      </c>
      <c r="U134" s="15"/>
      <c r="V134" s="15"/>
      <c r="W134" s="10">
        <f t="shared" si="10"/>
        <v>0.000603556155145272</v>
      </c>
      <c r="X134" s="16"/>
      <c r="Y134" s="16">
        <f t="shared" si="11"/>
        <v>0</v>
      </c>
      <c r="Z134" s="16">
        <f t="shared" si="12"/>
        <v>0</v>
      </c>
    </row>
    <row r="135" spans="1:26" ht="12.75">
      <c r="C135" s="8"/>
      <c r="D135" s="11"/>
      <c r="E135" s="11"/>
      <c r="F135" s="8"/>
      <c r="G135" s="8"/>
      <c r="L135" s="8"/>
      <c r="M135" s="8"/>
      <c r="N135" s="8"/>
      <c r="O135" s="9"/>
      <c r="P135" s="9">
        <f t="shared" si="13"/>
        <v>0</v>
      </c>
      <c r="Q135" s="15"/>
      <c r="R135" s="8"/>
      <c r="S135" s="16"/>
      <c r="T135" s="16">
        <f aca="true" t="shared" si="14" ref="T135:T198">IF(((S135+S136)/2)&gt;0.012,0.012,IF(((S135+S136)/2)&lt;-0.02,-0.02,(S135+S136)/2))</f>
        <v>0</v>
      </c>
      <c r="U135" s="15"/>
      <c r="V135" s="15"/>
      <c r="W135" s="10">
        <f t="shared" si="10"/>
        <v>0.0006035561551451626</v>
      </c>
      <c r="X135" s="16"/>
      <c r="Y135" s="16">
        <f t="shared" si="11"/>
        <v>0</v>
      </c>
      <c r="Z135" s="16">
        <f t="shared" si="12"/>
        <v>0</v>
      </c>
    </row>
    <row r="136" spans="1:26" ht="12.75">
      <c r="C136" s="8"/>
      <c r="D136" s="11"/>
      <c r="E136" s="11"/>
      <c r="F136" s="8"/>
      <c r="G136" s="8"/>
      <c r="L136" s="8"/>
      <c r="M136" s="8"/>
      <c r="N136" s="8"/>
      <c r="O136" s="9"/>
      <c r="P136" s="9">
        <f t="shared" si="13"/>
        <v>0</v>
      </c>
      <c r="Q136" s="15"/>
      <c r="R136" s="8"/>
      <c r="S136" s="16"/>
      <c r="T136" s="16">
        <f t="shared" si="14"/>
        <v>0</v>
      </c>
      <c r="U136" s="15"/>
      <c r="V136" s="15"/>
      <c r="W136" s="10">
        <f t="shared" si="10"/>
        <v>0.0006035561551452216</v>
      </c>
      <c r="X136" s="16"/>
      <c r="Y136" s="16">
        <f t="shared" si="11"/>
        <v>0</v>
      </c>
      <c r="Z136" s="16">
        <f t="shared" si="12"/>
        <v>0</v>
      </c>
    </row>
    <row r="137" spans="1:26" ht="12.75">
      <c r="C137" s="8"/>
      <c r="D137" s="11"/>
      <c r="E137" s="11"/>
      <c r="F137" s="8"/>
      <c r="G137" s="8"/>
      <c r="L137" s="8"/>
      <c r="M137" s="8"/>
      <c r="N137" s="8"/>
      <c r="O137" s="9"/>
      <c r="P137" s="9">
        <f t="shared" si="13"/>
        <v>0</v>
      </c>
      <c r="Q137" s="15"/>
      <c r="R137" s="8"/>
      <c r="S137" s="16"/>
      <c r="T137" s="16">
        <f t="shared" si="14"/>
        <v>0</v>
      </c>
      <c r="U137" s="15"/>
      <c r="V137" s="15"/>
      <c r="W137" s="10">
        <f t="shared" si="10"/>
        <v>0.0006035561551452187</v>
      </c>
      <c r="X137" s="16"/>
      <c r="Y137" s="16">
        <f t="shared" si="11"/>
        <v>0</v>
      </c>
      <c r="Z137" s="16">
        <f t="shared" si="12"/>
        <v>0</v>
      </c>
    </row>
    <row r="138" spans="1:26" ht="12.75">
      <c r="C138" s="8"/>
      <c r="D138" s="11"/>
      <c r="E138" s="11"/>
      <c r="F138" s="8"/>
      <c r="G138" s="8"/>
      <c r="L138" s="8"/>
      <c r="M138" s="8"/>
      <c r="N138" s="8"/>
      <c r="O138" s="9"/>
      <c r="P138" s="9">
        <f t="shared" si="13"/>
        <v>0</v>
      </c>
      <c r="Q138" s="15"/>
      <c r="R138" s="8"/>
      <c r="S138" s="16"/>
      <c r="T138" s="16">
        <f t="shared" si="14"/>
        <v>0</v>
      </c>
      <c r="U138" s="15"/>
      <c r="V138" s="15"/>
      <c r="W138" s="10">
        <f t="shared" si="10"/>
        <v>0.0006035561551452009</v>
      </c>
      <c r="X138" s="16"/>
      <c r="Y138" s="16">
        <f t="shared" si="11"/>
        <v>0</v>
      </c>
      <c r="Z138" s="16">
        <f t="shared" si="12"/>
        <v>0</v>
      </c>
    </row>
    <row r="139" spans="1:26" ht="12.75">
      <c r="C139" s="8"/>
      <c r="D139" s="11"/>
      <c r="E139" s="11"/>
      <c r="F139" s="8"/>
      <c r="G139" s="8"/>
      <c r="L139" s="8"/>
      <c r="M139" s="8"/>
      <c r="N139" s="8"/>
      <c r="O139" s="9"/>
      <c r="P139" s="9">
        <f t="shared" si="13"/>
        <v>0</v>
      </c>
      <c r="Q139" s="15"/>
      <c r="R139" s="8"/>
      <c r="S139" s="16"/>
      <c r="T139" s="16">
        <f t="shared" si="14"/>
        <v>0</v>
      </c>
      <c r="U139" s="15"/>
      <c r="V139" s="15"/>
      <c r="W139" s="10">
        <f t="shared" si="10"/>
        <v>0.0006035561551452137</v>
      </c>
      <c r="X139" s="16"/>
      <c r="Y139" s="16">
        <f t="shared" si="11"/>
        <v>0</v>
      </c>
      <c r="Z139" s="16">
        <f t="shared" si="12"/>
        <v>0</v>
      </c>
    </row>
    <row r="140" spans="1:26" ht="12.75">
      <c r="C140" s="8"/>
      <c r="D140" s="11"/>
      <c r="E140" s="11"/>
      <c r="F140" s="8"/>
      <c r="G140" s="8"/>
      <c r="L140" s="8"/>
      <c r="M140" s="8"/>
      <c r="N140" s="8"/>
      <c r="O140" s="9"/>
      <c r="P140" s="9">
        <f t="shared" si="13"/>
        <v>0</v>
      </c>
      <c r="Q140" s="15"/>
      <c r="R140" s="8"/>
      <c r="S140" s="16"/>
      <c r="T140" s="16">
        <f t="shared" si="14"/>
        <v>0</v>
      </c>
      <c r="U140" s="15"/>
      <c r="V140" s="15"/>
      <c r="W140" s="10">
        <f t="shared" si="10"/>
        <v>0.0006035561551452111</v>
      </c>
      <c r="X140" s="16"/>
      <c r="Y140" s="16">
        <f t="shared" si="11"/>
        <v>0</v>
      </c>
      <c r="Z140" s="16">
        <f t="shared" si="12"/>
        <v>0</v>
      </c>
    </row>
    <row r="141" spans="1:26" ht="12.75">
      <c r="C141" s="8"/>
      <c r="D141" s="11"/>
      <c r="E141" s="11"/>
      <c r="F141" s="8"/>
      <c r="G141" s="8"/>
      <c r="L141" s="8"/>
      <c r="M141" s="8"/>
      <c r="N141" s="8"/>
      <c r="O141" s="9"/>
      <c r="P141" s="9">
        <f t="shared" si="13"/>
        <v>0</v>
      </c>
      <c r="Q141" s="15"/>
      <c r="R141" s="8"/>
      <c r="S141" s="16"/>
      <c r="T141" s="16">
        <f t="shared" si="14"/>
        <v>0</v>
      </c>
      <c r="U141" s="15"/>
      <c r="V141" s="15"/>
      <c r="W141" s="10">
        <f t="shared" si="10"/>
        <v>0.0006035561551452086</v>
      </c>
      <c r="X141" s="16"/>
      <c r="Y141" s="16">
        <f t="shared" si="11"/>
        <v>0</v>
      </c>
      <c r="Z141" s="16">
        <f t="shared" si="12"/>
        <v>0</v>
      </c>
    </row>
    <row r="142" spans="1:26" ht="12.75">
      <c r="C142" s="8"/>
      <c r="D142" s="11"/>
      <c r="E142" s="11"/>
      <c r="F142" s="8"/>
      <c r="G142" s="8"/>
      <c r="L142" s="8"/>
      <c r="M142" s="8"/>
      <c r="N142" s="8"/>
      <c r="O142" s="9"/>
      <c r="P142" s="9">
        <f t="shared" si="13"/>
        <v>0</v>
      </c>
      <c r="Q142" s="15"/>
      <c r="R142" s="8"/>
      <c r="S142" s="16"/>
      <c r="T142" s="16">
        <f t="shared" si="14"/>
        <v>0</v>
      </c>
      <c r="U142" s="15"/>
      <c r="V142" s="15"/>
      <c r="W142" s="10">
        <f t="shared" si="10"/>
        <v>0.0006035561551452112</v>
      </c>
      <c r="X142" s="16"/>
      <c r="Y142" s="16">
        <f t="shared" si="11"/>
        <v>0</v>
      </c>
      <c r="Z142" s="16">
        <f t="shared" si="12"/>
        <v>0</v>
      </c>
    </row>
    <row r="143" spans="1:26" ht="12.75">
      <c r="C143" s="8"/>
      <c r="D143" s="11"/>
      <c r="E143" s="11"/>
      <c r="F143" s="8"/>
      <c r="G143" s="8"/>
      <c r="L143" s="8"/>
      <c r="M143" s="8"/>
      <c r="N143" s="8"/>
      <c r="O143" s="9"/>
      <c r="P143" s="9">
        <f t="shared" si="13"/>
        <v>0</v>
      </c>
      <c r="Q143" s="15"/>
      <c r="R143" s="8"/>
      <c r="S143" s="16"/>
      <c r="T143" s="16">
        <f t="shared" si="14"/>
        <v>0</v>
      </c>
      <c r="U143" s="15"/>
      <c r="V143" s="15"/>
      <c r="W143" s="10">
        <f t="shared" si="10"/>
        <v>0.0006035561551452104</v>
      </c>
      <c r="X143" s="16"/>
      <c r="Y143" s="16">
        <f t="shared" si="11"/>
        <v>0</v>
      </c>
      <c r="Z143" s="16">
        <f t="shared" si="12"/>
        <v>0</v>
      </c>
    </row>
    <row r="144" spans="1:26" ht="12.75">
      <c r="C144" s="8"/>
      <c r="D144" s="11"/>
      <c r="E144" s="11"/>
      <c r="F144" s="8"/>
      <c r="G144" s="8"/>
      <c r="L144" s="8"/>
      <c r="M144" s="8"/>
      <c r="N144" s="8"/>
      <c r="O144" s="9"/>
      <c r="P144" s="9">
        <f t="shared" si="13"/>
        <v>0</v>
      </c>
      <c r="Q144" s="15"/>
      <c r="R144" s="8"/>
      <c r="S144" s="16"/>
      <c r="T144" s="16">
        <f t="shared" si="14"/>
        <v>0</v>
      </c>
      <c r="U144" s="15"/>
      <c r="V144" s="15"/>
      <c r="W144" s="10">
        <f t="shared" si="10"/>
        <v>0.00060355615514521</v>
      </c>
      <c r="X144" s="16"/>
      <c r="Y144" s="16">
        <f t="shared" si="11"/>
        <v>0</v>
      </c>
      <c r="Z144" s="16">
        <f t="shared" si="12"/>
        <v>0</v>
      </c>
    </row>
    <row r="145" spans="1:26" ht="12.75">
      <c r="C145" s="8"/>
      <c r="D145" s="11"/>
      <c r="E145" s="11"/>
      <c r="F145" s="8"/>
      <c r="G145" s="8"/>
      <c r="L145" s="8"/>
      <c r="M145" s="8"/>
      <c r="N145" s="8"/>
      <c r="O145" s="9"/>
      <c r="P145" s="9">
        <f t="shared" si="13"/>
        <v>0</v>
      </c>
      <c r="Q145" s="15"/>
      <c r="R145" s="8"/>
      <c r="S145" s="16"/>
      <c r="T145" s="16">
        <f t="shared" si="14"/>
        <v>0</v>
      </c>
      <c r="U145" s="15"/>
      <c r="V145" s="15"/>
      <c r="W145" s="10">
        <f t="shared" si="10"/>
        <v>0.0006035561551452105</v>
      </c>
      <c r="X145" s="16"/>
      <c r="Y145" s="16">
        <f t="shared" si="11"/>
        <v>0</v>
      </c>
      <c r="Z145" s="16">
        <f t="shared" si="12"/>
        <v>0</v>
      </c>
    </row>
    <row r="146" spans="1:26" ht="12.75">
      <c r="C146" s="8"/>
      <c r="D146" s="11"/>
      <c r="E146" s="11"/>
      <c r="F146" s="8"/>
      <c r="G146" s="8"/>
      <c r="L146" s="8"/>
      <c r="M146" s="8"/>
      <c r="N146" s="8"/>
      <c r="O146" s="9"/>
      <c r="P146" s="9">
        <f t="shared" si="13"/>
        <v>0</v>
      </c>
      <c r="Q146" s="15"/>
      <c r="R146" s="8"/>
      <c r="S146" s="16"/>
      <c r="T146" s="16">
        <f t="shared" si="14"/>
        <v>0</v>
      </c>
      <c r="U146" s="15"/>
      <c r="V146" s="15"/>
      <c r="W146" s="10">
        <f t="shared" si="10"/>
        <v>0.0006035561551452103</v>
      </c>
      <c r="X146" s="16"/>
      <c r="Y146" s="16">
        <f t="shared" si="11"/>
        <v>0</v>
      </c>
      <c r="Z146" s="16">
        <f t="shared" si="12"/>
        <v>0</v>
      </c>
    </row>
    <row r="147" spans="1:26" ht="12.75">
      <c r="C147" s="8"/>
      <c r="D147" s="11"/>
      <c r="E147" s="11"/>
      <c r="F147" s="8"/>
      <c r="G147" s="8"/>
      <c r="L147" s="8"/>
      <c r="M147" s="8"/>
      <c r="N147" s="8"/>
      <c r="O147" s="9"/>
      <c r="P147" s="9">
        <f t="shared" si="13"/>
        <v>0</v>
      </c>
      <c r="Q147" s="15"/>
      <c r="R147" s="8"/>
      <c r="S147" s="16"/>
      <c r="T147" s="16">
        <f t="shared" si="14"/>
        <v>0</v>
      </c>
      <c r="U147" s="15"/>
      <c r="V147" s="15"/>
      <c r="W147" s="10">
        <f t="shared" si="10"/>
        <v>0.0006035561551452103</v>
      </c>
      <c r="X147" s="16"/>
      <c r="Y147" s="16">
        <f t="shared" si="11"/>
        <v>0</v>
      </c>
      <c r="Z147" s="16">
        <f t="shared" si="12"/>
        <v>0</v>
      </c>
    </row>
    <row r="148" spans="1:26" ht="12.75">
      <c r="C148" s="8"/>
      <c r="D148" s="11"/>
      <c r="E148" s="11"/>
      <c r="F148" s="8"/>
      <c r="G148" s="8"/>
      <c r="L148" s="8"/>
      <c r="M148" s="8"/>
      <c r="N148" s="8"/>
      <c r="O148" s="9"/>
      <c r="P148" s="9">
        <f t="shared" si="13"/>
        <v>0</v>
      </c>
      <c r="Q148" s="15"/>
      <c r="R148" s="8"/>
      <c r="S148" s="16"/>
      <c r="T148" s="16">
        <f t="shared" si="14"/>
        <v>0</v>
      </c>
      <c r="U148" s="15"/>
      <c r="V148" s="15"/>
      <c r="W148" s="10">
        <f t="shared" si="10"/>
        <v>0.0006035561551452104</v>
      </c>
      <c r="X148" s="16"/>
      <c r="Y148" s="16">
        <f t="shared" si="11"/>
        <v>0</v>
      </c>
      <c r="Z148" s="16">
        <f t="shared" si="12"/>
        <v>0</v>
      </c>
    </row>
    <row r="149" spans="1:26" ht="12.75">
      <c r="C149" s="8"/>
      <c r="D149" s="11"/>
      <c r="E149" s="11"/>
      <c r="F149" s="8"/>
      <c r="G149" s="8"/>
      <c r="L149" s="8"/>
      <c r="M149" s="8"/>
      <c r="N149" s="8"/>
      <c r="O149" s="9"/>
      <c r="P149" s="9">
        <f t="shared" si="13"/>
        <v>0</v>
      </c>
      <c r="Q149" s="15"/>
      <c r="R149" s="8"/>
      <c r="S149" s="16"/>
      <c r="T149" s="16">
        <f t="shared" si="14"/>
        <v>0</v>
      </c>
      <c r="U149" s="15"/>
      <c r="V149" s="15"/>
      <c r="W149" s="10">
        <f t="shared" si="10"/>
        <v>0.0006035561551452104</v>
      </c>
      <c r="X149" s="16"/>
      <c r="Y149" s="16">
        <f t="shared" si="11"/>
        <v>0</v>
      </c>
      <c r="Z149" s="16">
        <f t="shared" si="12"/>
        <v>0</v>
      </c>
    </row>
    <row r="150" spans="1:26" ht="12.75">
      <c r="C150" s="8"/>
      <c r="D150" s="11"/>
      <c r="E150" s="11"/>
      <c r="F150" s="8"/>
      <c r="G150" s="8"/>
      <c r="L150" s="8"/>
      <c r="M150" s="8"/>
      <c r="N150" s="8"/>
      <c r="O150" s="9"/>
      <c r="P150" s="9">
        <f t="shared" si="13"/>
        <v>0</v>
      </c>
      <c r="Q150" s="15"/>
      <c r="R150" s="8"/>
      <c r="S150" s="16"/>
      <c r="T150" s="16">
        <f t="shared" si="14"/>
        <v>0</v>
      </c>
      <c r="U150" s="15"/>
      <c r="V150" s="15"/>
      <c r="W150" s="10">
        <f t="shared" si="10"/>
        <v>0.0006035561551452104</v>
      </c>
      <c r="X150" s="16"/>
      <c r="Y150" s="16">
        <f t="shared" si="11"/>
        <v>0</v>
      </c>
      <c r="Z150" s="16">
        <f t="shared" si="12"/>
        <v>0</v>
      </c>
    </row>
    <row r="151" spans="1:26" ht="12.75">
      <c r="C151" s="8"/>
      <c r="D151" s="11"/>
      <c r="E151" s="11"/>
      <c r="F151" s="8"/>
      <c r="G151" s="8"/>
      <c r="L151" s="8"/>
      <c r="M151" s="8"/>
      <c r="N151" s="8"/>
      <c r="O151" s="9"/>
      <c r="P151" s="9">
        <f t="shared" si="13"/>
        <v>0</v>
      </c>
      <c r="Q151" s="15"/>
      <c r="R151" s="8"/>
      <c r="S151" s="16"/>
      <c r="T151" s="16">
        <f t="shared" si="14"/>
        <v>0</v>
      </c>
      <c r="U151" s="15"/>
      <c r="V151" s="15"/>
      <c r="W151" s="10">
        <f t="shared" si="10"/>
        <v>0.0006035561551452104</v>
      </c>
      <c r="X151" s="16"/>
      <c r="Y151" s="16">
        <f t="shared" si="11"/>
        <v>0</v>
      </c>
      <c r="Z151" s="16">
        <f t="shared" si="12"/>
        <v>0</v>
      </c>
    </row>
    <row r="152" spans="1:86" s="7" customFormat="1" ht="12.75">
      <c r="A152" s="7"/>
      <c r="C152" s="24"/>
      <c r="D152" s="22"/>
      <c r="E152" s="22"/>
      <c r="F152" s="24"/>
      <c r="G152" s="24"/>
      <c r="L152" s="24"/>
      <c r="M152" s="24"/>
      <c r="N152" s="24"/>
      <c r="O152" s="30"/>
      <c r="P152" s="9">
        <f t="shared" si="13"/>
        <v>0</v>
      </c>
      <c r="Q152" s="23"/>
      <c r="R152" s="24"/>
      <c r="S152" s="16"/>
      <c r="T152" s="16">
        <f t="shared" si="14"/>
        <v>0</v>
      </c>
      <c r="U152" s="15"/>
      <c r="V152" s="15"/>
      <c r="W152" s="10">
        <f t="shared" si="10"/>
        <v>0.0006035561551452104</v>
      </c>
      <c r="X152" s="31"/>
      <c r="Y152" s="16">
        <f t="shared" si="11"/>
        <v>0</v>
      </c>
      <c r="Z152" s="16">
        <f t="shared" si="12"/>
        <v>0</v>
      </c>
      <c r="AA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</row>
    <row r="153" spans="1:26" ht="12.75">
      <c r="C153" s="8"/>
      <c r="D153" s="11"/>
      <c r="E153" s="11"/>
      <c r="F153" s="8"/>
      <c r="G153" s="8"/>
      <c r="L153" s="8"/>
      <c r="M153" s="8"/>
      <c r="N153" s="8"/>
      <c r="O153" s="9"/>
      <c r="P153" s="9">
        <f t="shared" si="13"/>
        <v>0</v>
      </c>
      <c r="Q153" s="15"/>
      <c r="R153" s="8"/>
      <c r="S153" s="16"/>
      <c r="T153" s="16">
        <f t="shared" si="14"/>
        <v>0</v>
      </c>
      <c r="U153" s="15"/>
      <c r="V153" s="15"/>
      <c r="W153" s="10">
        <f t="shared" si="10"/>
        <v>0.0006035561551452104</v>
      </c>
      <c r="X153" s="16"/>
      <c r="Y153" s="16">
        <f t="shared" si="11"/>
        <v>0</v>
      </c>
      <c r="Z153" s="16">
        <f t="shared" si="12"/>
        <v>0</v>
      </c>
    </row>
    <row r="154" spans="1:26" ht="12.75">
      <c r="C154" s="8"/>
      <c r="D154" s="11"/>
      <c r="E154" s="11"/>
      <c r="F154" s="8"/>
      <c r="G154" s="8"/>
      <c r="L154" s="8"/>
      <c r="M154" s="8"/>
      <c r="N154" s="8"/>
      <c r="O154" s="9"/>
      <c r="P154" s="9">
        <f t="shared" si="13"/>
        <v>0</v>
      </c>
      <c r="Q154" s="15"/>
      <c r="R154" s="8"/>
      <c r="S154" s="16"/>
      <c r="T154" s="16">
        <f t="shared" si="14"/>
        <v>0</v>
      </c>
      <c r="U154" s="15"/>
      <c r="V154" s="15"/>
      <c r="W154" s="10">
        <f t="shared" si="10"/>
        <v>0.0006035561551452104</v>
      </c>
      <c r="X154" s="16"/>
      <c r="Y154" s="16">
        <f t="shared" si="11"/>
        <v>0</v>
      </c>
      <c r="Z154" s="16">
        <f t="shared" si="12"/>
        <v>0</v>
      </c>
    </row>
    <row r="155" spans="1:26" ht="12.75">
      <c r="C155" s="8"/>
      <c r="D155" s="11"/>
      <c r="E155" s="11"/>
      <c r="F155" s="8"/>
      <c r="G155" s="8"/>
      <c r="L155" s="8"/>
      <c r="M155" s="8"/>
      <c r="N155" s="8"/>
      <c r="O155" s="9"/>
      <c r="P155" s="9">
        <f t="shared" si="13"/>
        <v>0</v>
      </c>
      <c r="Q155" s="15"/>
      <c r="R155" s="8"/>
      <c r="S155" s="16"/>
      <c r="T155" s="16">
        <f t="shared" si="14"/>
        <v>0</v>
      </c>
      <c r="U155" s="15"/>
      <c r="V155" s="15"/>
      <c r="W155" s="10">
        <f t="shared" si="10"/>
        <v>0.0006035561551452104</v>
      </c>
      <c r="X155" s="16"/>
      <c r="Y155" s="16">
        <f t="shared" si="11"/>
        <v>0</v>
      </c>
      <c r="Z155" s="16">
        <f t="shared" si="12"/>
        <v>0</v>
      </c>
    </row>
    <row r="156" spans="1:26" ht="12.75">
      <c r="C156" s="8"/>
      <c r="D156" s="11"/>
      <c r="E156" s="11"/>
      <c r="F156" s="8"/>
      <c r="G156" s="8"/>
      <c r="J156" s="9"/>
      <c r="L156" s="8"/>
      <c r="M156" s="8"/>
      <c r="N156" s="8"/>
      <c r="O156" s="9"/>
      <c r="P156" s="9">
        <f t="shared" si="13"/>
        <v>0</v>
      </c>
      <c r="Q156" s="15"/>
      <c r="R156" s="8"/>
      <c r="S156" s="16"/>
      <c r="T156" s="16">
        <f t="shared" si="14"/>
        <v>0</v>
      </c>
      <c r="U156" s="15"/>
      <c r="V156" s="15"/>
      <c r="W156" s="10">
        <f t="shared" si="10"/>
        <v>0.0006035561551452104</v>
      </c>
      <c r="X156" s="16"/>
      <c r="Y156" s="16">
        <f t="shared" si="11"/>
        <v>0</v>
      </c>
      <c r="Z156" s="16">
        <f t="shared" si="12"/>
        <v>0</v>
      </c>
    </row>
    <row r="157" spans="1:26" ht="12.75">
      <c r="C157" s="8"/>
      <c r="D157" s="11"/>
      <c r="E157" s="11"/>
      <c r="F157" s="8"/>
      <c r="G157" s="8"/>
      <c r="L157" s="8"/>
      <c r="M157" s="8"/>
      <c r="N157" s="8"/>
      <c r="O157" s="9"/>
      <c r="P157" s="9">
        <f t="shared" si="13"/>
        <v>0</v>
      </c>
      <c r="Q157" s="15"/>
      <c r="R157" s="8"/>
      <c r="S157" s="16"/>
      <c r="T157" s="16">
        <f t="shared" si="14"/>
        <v>0</v>
      </c>
      <c r="W157" s="10">
        <f t="shared" si="10"/>
        <v>0.0006035561551452104</v>
      </c>
      <c r="X157" s="16"/>
      <c r="Y157" s="16">
        <f t="shared" si="11"/>
        <v>0</v>
      </c>
      <c r="Z157" s="16">
        <f t="shared" si="12"/>
        <v>0</v>
      </c>
    </row>
    <row r="158" spans="1:26" ht="12.75">
      <c r="C158" s="8"/>
      <c r="D158" s="11"/>
      <c r="E158" s="11"/>
      <c r="F158" s="8"/>
      <c r="G158" s="8"/>
      <c r="L158" s="8"/>
      <c r="M158" s="8"/>
      <c r="N158" s="8"/>
      <c r="O158" s="9"/>
      <c r="P158" s="9">
        <f t="shared" si="13"/>
        <v>0</v>
      </c>
      <c r="Q158" s="15"/>
      <c r="R158" s="8"/>
      <c r="S158" s="16"/>
      <c r="T158" s="16">
        <f t="shared" si="14"/>
        <v>0</v>
      </c>
      <c r="W158" s="10">
        <f t="shared" si="10"/>
        <v>0.0006035561551452104</v>
      </c>
      <c r="X158" s="16"/>
      <c r="Y158" s="16">
        <f t="shared" si="11"/>
        <v>0</v>
      </c>
      <c r="Z158" s="16">
        <f t="shared" si="12"/>
        <v>0</v>
      </c>
    </row>
    <row r="159" spans="1:26" ht="12.75">
      <c r="C159" s="8"/>
      <c r="D159" s="11"/>
      <c r="E159" s="11"/>
      <c r="F159" s="8"/>
      <c r="G159" s="8"/>
      <c r="L159" s="8"/>
      <c r="M159" s="8"/>
      <c r="N159" s="8"/>
      <c r="O159" s="9"/>
      <c r="P159" s="9">
        <f t="shared" si="13"/>
        <v>0</v>
      </c>
      <c r="Q159" s="15"/>
      <c r="R159" s="8"/>
      <c r="S159" s="16"/>
      <c r="T159" s="16">
        <f t="shared" si="14"/>
        <v>0</v>
      </c>
      <c r="W159" s="10">
        <f t="shared" si="10"/>
        <v>0.0006035561551452104</v>
      </c>
      <c r="X159" s="16"/>
      <c r="Y159" s="16">
        <f t="shared" si="11"/>
        <v>0</v>
      </c>
      <c r="Z159" s="16">
        <f t="shared" si="12"/>
        <v>0</v>
      </c>
    </row>
    <row r="160" spans="1:26" ht="12.75">
      <c r="C160" s="8"/>
      <c r="D160" s="11"/>
      <c r="E160" s="11"/>
      <c r="F160" s="8"/>
      <c r="G160" s="8"/>
      <c r="L160" s="8"/>
      <c r="M160" s="8"/>
      <c r="N160" s="8"/>
      <c r="O160" s="9"/>
      <c r="P160" s="9">
        <f t="shared" si="13"/>
        <v>0</v>
      </c>
      <c r="Q160" s="15"/>
      <c r="R160" s="8"/>
      <c r="S160" s="16"/>
      <c r="T160" s="16">
        <f t="shared" si="14"/>
        <v>0</v>
      </c>
      <c r="W160" s="10">
        <f t="shared" si="10"/>
        <v>0.0006035561551452104</v>
      </c>
      <c r="X160" s="16"/>
      <c r="Y160" s="16">
        <f t="shared" si="11"/>
        <v>0</v>
      </c>
      <c r="Z160" s="16">
        <f t="shared" si="12"/>
        <v>0</v>
      </c>
    </row>
    <row r="161" spans="1:26" ht="12.75">
      <c r="C161" s="8"/>
      <c r="D161" s="11"/>
      <c r="E161" s="11"/>
      <c r="F161" s="8"/>
      <c r="G161" s="8"/>
      <c r="J161" s="25"/>
      <c r="L161" s="8"/>
      <c r="M161" s="8"/>
      <c r="N161" s="8"/>
      <c r="O161" s="9"/>
      <c r="P161" s="9">
        <f t="shared" si="13"/>
        <v>0</v>
      </c>
      <c r="Q161" s="15"/>
      <c r="R161" s="8"/>
      <c r="S161" s="16"/>
      <c r="T161" s="16">
        <f t="shared" si="14"/>
        <v>0</v>
      </c>
      <c r="W161" s="10">
        <f t="shared" si="10"/>
        <v>0.0006035561551452104</v>
      </c>
      <c r="X161" s="16"/>
      <c r="Y161" s="16">
        <f t="shared" si="11"/>
        <v>0</v>
      </c>
      <c r="Z161" s="16">
        <f t="shared" si="12"/>
        <v>0</v>
      </c>
    </row>
    <row r="162" spans="1:26" ht="12.75">
      <c r="C162" s="8"/>
      <c r="D162" s="11"/>
      <c r="E162" s="11"/>
      <c r="F162" s="8"/>
      <c r="G162" s="8"/>
      <c r="L162" s="8"/>
      <c r="M162" s="8"/>
      <c r="N162" s="8"/>
      <c r="O162" s="9"/>
      <c r="P162" s="9">
        <f t="shared" si="13"/>
        <v>0</v>
      </c>
      <c r="Q162" s="15"/>
      <c r="R162" s="8"/>
      <c r="S162" s="16"/>
      <c r="T162" s="16">
        <f t="shared" si="14"/>
        <v>0</v>
      </c>
      <c r="W162" s="10">
        <f t="shared" si="10"/>
        <v>0.0006035561551452104</v>
      </c>
      <c r="X162" s="16"/>
      <c r="Y162" s="16">
        <f t="shared" si="11"/>
        <v>0</v>
      </c>
      <c r="Z162" s="16">
        <f t="shared" si="12"/>
        <v>0</v>
      </c>
    </row>
    <row r="163" spans="1:26" ht="12.75">
      <c r="C163" s="8"/>
      <c r="D163" s="11"/>
      <c r="E163" s="11"/>
      <c r="F163" s="8"/>
      <c r="G163" s="8"/>
      <c r="L163" s="8"/>
      <c r="M163" s="8"/>
      <c r="N163" s="8"/>
      <c r="O163" s="9"/>
      <c r="P163" s="9">
        <f t="shared" si="13"/>
        <v>0</v>
      </c>
      <c r="Q163" s="15"/>
      <c r="R163" s="8"/>
      <c r="S163" s="16"/>
      <c r="T163" s="16">
        <f t="shared" si="14"/>
        <v>0</v>
      </c>
      <c r="W163" s="10">
        <f t="shared" si="10"/>
        <v>0.0006035561551452104</v>
      </c>
      <c r="X163" s="16"/>
      <c r="Y163" s="16">
        <f t="shared" si="11"/>
        <v>0</v>
      </c>
      <c r="Z163" s="16">
        <f t="shared" si="12"/>
        <v>0</v>
      </c>
    </row>
    <row r="164" spans="1:26" ht="12.75">
      <c r="C164" s="8"/>
      <c r="D164" s="11"/>
      <c r="E164" s="11"/>
      <c r="F164" s="8"/>
      <c r="G164" s="8"/>
      <c r="L164" s="8"/>
      <c r="M164" s="8"/>
      <c r="N164" s="8"/>
      <c r="O164" s="9"/>
      <c r="P164" s="9">
        <f t="shared" si="13"/>
        <v>0</v>
      </c>
      <c r="Q164" s="15"/>
      <c r="R164" s="8"/>
      <c r="S164" s="16"/>
      <c r="T164" s="16">
        <f t="shared" si="14"/>
        <v>0</v>
      </c>
      <c r="W164" s="10">
        <f t="shared" si="10"/>
        <v>0.0006035561551452104</v>
      </c>
      <c r="X164" s="16"/>
      <c r="Y164" s="16">
        <f t="shared" si="11"/>
        <v>0</v>
      </c>
      <c r="Z164" s="16">
        <f t="shared" si="12"/>
        <v>0</v>
      </c>
    </row>
    <row r="165" spans="1:26" ht="12.75">
      <c r="C165" s="8"/>
      <c r="D165" s="11"/>
      <c r="E165" s="11"/>
      <c r="F165" s="8"/>
      <c r="G165" s="8"/>
      <c r="L165" s="8"/>
      <c r="M165" s="8"/>
      <c r="N165" s="8"/>
      <c r="O165" s="9"/>
      <c r="P165" s="9">
        <f t="shared" si="13"/>
        <v>0</v>
      </c>
      <c r="Q165" s="15"/>
      <c r="R165" s="8"/>
      <c r="S165" s="16"/>
      <c r="T165" s="16">
        <f t="shared" si="14"/>
        <v>0</v>
      </c>
      <c r="U165" s="16"/>
      <c r="W165" s="10">
        <f t="shared" si="10"/>
        <v>0.0006035561551452104</v>
      </c>
      <c r="X165" s="16"/>
      <c r="Y165" s="16">
        <f t="shared" si="11"/>
        <v>0</v>
      </c>
      <c r="Z165" s="16">
        <f t="shared" si="12"/>
        <v>0</v>
      </c>
    </row>
    <row r="166" spans="1:26" ht="12.75">
      <c r="C166" s="8"/>
      <c r="D166" s="11"/>
      <c r="E166" s="11"/>
      <c r="F166" s="8"/>
      <c r="G166" s="8"/>
      <c r="L166" s="8"/>
      <c r="M166" s="8"/>
      <c r="N166" s="8"/>
      <c r="O166" s="9"/>
      <c r="P166" s="9">
        <f t="shared" si="13"/>
        <v>0</v>
      </c>
      <c r="Q166" s="15"/>
      <c r="R166" s="8"/>
      <c r="S166" s="16"/>
      <c r="T166" s="16">
        <f t="shared" si="14"/>
        <v>0</v>
      </c>
      <c r="W166" s="10">
        <f t="shared" si="10"/>
        <v>0.0006035561551452104</v>
      </c>
      <c r="X166" s="16"/>
      <c r="Y166" s="16">
        <f t="shared" si="11"/>
        <v>0</v>
      </c>
      <c r="Z166" s="16">
        <f t="shared" si="12"/>
        <v>0</v>
      </c>
    </row>
    <row r="167" spans="1:26" ht="12.75">
      <c r="C167" s="8"/>
      <c r="D167" s="11"/>
      <c r="E167" s="11"/>
      <c r="F167" s="8"/>
      <c r="G167" s="8"/>
      <c r="L167" s="8"/>
      <c r="M167" s="8"/>
      <c r="N167" s="8"/>
      <c r="O167" s="9"/>
      <c r="P167" s="9">
        <f t="shared" si="13"/>
        <v>0</v>
      </c>
      <c r="Q167" s="15"/>
      <c r="R167" s="8"/>
      <c r="S167" s="16"/>
      <c r="T167" s="16">
        <f t="shared" si="14"/>
        <v>0</v>
      </c>
      <c r="W167" s="10">
        <f t="shared" si="10"/>
        <v>0.0006035561551452104</v>
      </c>
      <c r="X167" s="16"/>
      <c r="Y167" s="16">
        <f t="shared" si="11"/>
        <v>0</v>
      </c>
      <c r="Z167" s="16">
        <f t="shared" si="12"/>
        <v>0</v>
      </c>
    </row>
    <row r="168" spans="1:26" ht="12.75">
      <c r="C168" s="8"/>
      <c r="D168" s="11"/>
      <c r="E168" s="11"/>
      <c r="F168" s="8"/>
      <c r="G168" s="8"/>
      <c r="L168" s="8"/>
      <c r="M168" s="8"/>
      <c r="N168" s="8"/>
      <c r="O168" s="9"/>
      <c r="P168" s="9">
        <f t="shared" si="13"/>
        <v>0</v>
      </c>
      <c r="Q168" s="15"/>
      <c r="R168" s="8"/>
      <c r="S168" s="16"/>
      <c r="T168" s="16">
        <f t="shared" si="14"/>
        <v>0</v>
      </c>
      <c r="W168" s="10">
        <f t="shared" si="10"/>
        <v>0.0006035561551452104</v>
      </c>
      <c r="X168" s="16"/>
      <c r="Y168" s="16">
        <f t="shared" si="11"/>
        <v>0</v>
      </c>
      <c r="Z168" s="16">
        <f t="shared" si="12"/>
        <v>0</v>
      </c>
    </row>
    <row r="169" spans="1:26" ht="12.75">
      <c r="C169" s="8"/>
      <c r="D169" s="11"/>
      <c r="E169" s="11"/>
      <c r="F169" s="8"/>
      <c r="G169" s="8"/>
      <c r="L169" s="8"/>
      <c r="M169" s="8"/>
      <c r="N169" s="8"/>
      <c r="O169" s="9"/>
      <c r="P169" s="9">
        <f t="shared" si="13"/>
        <v>0</v>
      </c>
      <c r="Q169" s="15"/>
      <c r="R169" s="8"/>
      <c r="S169" s="16"/>
      <c r="T169" s="16">
        <f t="shared" si="14"/>
        <v>0</v>
      </c>
      <c r="W169" s="10">
        <f t="shared" si="10"/>
        <v>0.0006035561551452104</v>
      </c>
      <c r="X169" s="16"/>
      <c r="Y169" s="16">
        <f t="shared" si="11"/>
        <v>0</v>
      </c>
      <c r="Z169" s="16">
        <f t="shared" si="12"/>
        <v>0</v>
      </c>
    </row>
    <row r="170" spans="1:26" ht="12.75">
      <c r="C170" s="8"/>
      <c r="D170" s="11"/>
      <c r="E170" s="11"/>
      <c r="F170" s="8"/>
      <c r="G170" s="8"/>
      <c r="L170" s="8"/>
      <c r="M170" s="8"/>
      <c r="N170" s="8"/>
      <c r="O170" s="9"/>
      <c r="P170" s="9">
        <f t="shared" si="13"/>
        <v>0</v>
      </c>
      <c r="Q170" s="15"/>
      <c r="R170" s="8"/>
      <c r="S170" s="16"/>
      <c r="T170" s="16">
        <f t="shared" si="14"/>
        <v>0</v>
      </c>
      <c r="W170" s="10">
        <f t="shared" si="10"/>
        <v>0.0006035561551452104</v>
      </c>
      <c r="X170" s="16"/>
      <c r="Y170" s="16">
        <f t="shared" si="11"/>
        <v>0</v>
      </c>
      <c r="Z170" s="16">
        <f t="shared" si="12"/>
        <v>0</v>
      </c>
    </row>
    <row r="171" spans="1:26" ht="12.75">
      <c r="C171" s="8"/>
      <c r="D171" s="11"/>
      <c r="E171" s="11"/>
      <c r="F171" s="8"/>
      <c r="G171" s="8"/>
      <c r="L171" s="8"/>
      <c r="M171" s="8"/>
      <c r="N171" s="8"/>
      <c r="O171" s="9"/>
      <c r="P171" s="9">
        <f t="shared" si="13"/>
        <v>0</v>
      </c>
      <c r="Q171" s="15"/>
      <c r="R171" s="8"/>
      <c r="S171" s="16"/>
      <c r="T171" s="16">
        <f t="shared" si="14"/>
        <v>0</v>
      </c>
      <c r="W171" s="10">
        <f t="shared" si="10"/>
        <v>0.0006035561551452104</v>
      </c>
      <c r="X171" s="16"/>
      <c r="Y171" s="16">
        <f t="shared" si="11"/>
        <v>0</v>
      </c>
      <c r="Z171" s="16">
        <f t="shared" si="12"/>
        <v>0</v>
      </c>
    </row>
    <row r="172" spans="1:26" ht="12.75">
      <c r="C172" s="8"/>
      <c r="D172" s="11"/>
      <c r="E172" s="11"/>
      <c r="F172" s="8"/>
      <c r="G172" s="8"/>
      <c r="L172" s="8"/>
      <c r="M172" s="8"/>
      <c r="N172" s="8"/>
      <c r="O172" s="9"/>
      <c r="P172" s="9">
        <f t="shared" si="13"/>
        <v>0</v>
      </c>
      <c r="Q172" s="15"/>
      <c r="R172" s="8"/>
      <c r="S172" s="16"/>
      <c r="T172" s="16">
        <f t="shared" si="14"/>
        <v>0</v>
      </c>
      <c r="W172" s="10">
        <f t="shared" si="10"/>
        <v>0.0006035561551452104</v>
      </c>
      <c r="X172" s="16"/>
      <c r="Y172" s="16">
        <f t="shared" si="11"/>
        <v>0</v>
      </c>
      <c r="Z172" s="16">
        <f t="shared" si="12"/>
        <v>0</v>
      </c>
    </row>
    <row r="173" spans="1:26" ht="12.75">
      <c r="C173" s="8"/>
      <c r="D173" s="11"/>
      <c r="E173" s="11"/>
      <c r="F173" s="8"/>
      <c r="G173" s="8"/>
      <c r="L173" s="8"/>
      <c r="M173" s="8"/>
      <c r="N173" s="8"/>
      <c r="O173" s="9"/>
      <c r="P173" s="9">
        <f t="shared" si="13"/>
        <v>0</v>
      </c>
      <c r="Q173" s="15"/>
      <c r="R173" s="8"/>
      <c r="S173" s="16"/>
      <c r="T173" s="16">
        <f t="shared" si="14"/>
        <v>0</v>
      </c>
      <c r="W173" s="10">
        <f t="shared" si="10"/>
        <v>0.0006035561551452104</v>
      </c>
      <c r="X173" s="16"/>
      <c r="Y173" s="16">
        <f t="shared" si="11"/>
        <v>0</v>
      </c>
      <c r="Z173" s="16">
        <f t="shared" si="12"/>
        <v>0</v>
      </c>
    </row>
    <row r="174" spans="1:26" ht="12.75">
      <c r="C174" s="8"/>
      <c r="D174" s="11"/>
      <c r="E174" s="11"/>
      <c r="F174" s="8"/>
      <c r="G174" s="8"/>
      <c r="L174" s="8"/>
      <c r="M174" s="8"/>
      <c r="N174" s="8"/>
      <c r="O174" s="9"/>
      <c r="P174" s="9">
        <f t="shared" si="13"/>
        <v>0</v>
      </c>
      <c r="Q174" s="15"/>
      <c r="R174" s="8"/>
      <c r="S174" s="16"/>
      <c r="T174" s="16">
        <f t="shared" si="14"/>
        <v>0</v>
      </c>
      <c r="W174" s="10">
        <f t="shared" si="10"/>
        <v>0.0006035561551452104</v>
      </c>
      <c r="X174" s="16"/>
      <c r="Y174" s="16">
        <f t="shared" si="11"/>
        <v>0</v>
      </c>
      <c r="Z174" s="16">
        <f t="shared" si="12"/>
        <v>0</v>
      </c>
    </row>
    <row r="175" spans="1:26" ht="12.75">
      <c r="C175" s="8"/>
      <c r="D175" s="11"/>
      <c r="E175" s="11"/>
      <c r="F175" s="8"/>
      <c r="G175" s="8"/>
      <c r="L175" s="8"/>
      <c r="M175" s="8"/>
      <c r="N175" s="8"/>
      <c r="O175" s="9"/>
      <c r="P175" s="9">
        <f t="shared" si="13"/>
        <v>0</v>
      </c>
      <c r="Q175" s="15"/>
      <c r="R175" s="8"/>
      <c r="S175" s="16"/>
      <c r="T175" s="16">
        <f t="shared" si="14"/>
        <v>0</v>
      </c>
      <c r="W175" s="10">
        <f t="shared" si="10"/>
        <v>0.0006035561551452104</v>
      </c>
      <c r="X175" s="16"/>
      <c r="Y175" s="16">
        <f t="shared" si="11"/>
        <v>0</v>
      </c>
      <c r="Z175" s="16">
        <f t="shared" si="12"/>
        <v>0</v>
      </c>
    </row>
    <row r="176" spans="1:26" ht="12.75">
      <c r="C176" s="8"/>
      <c r="D176" s="11"/>
      <c r="E176" s="11"/>
      <c r="F176" s="8"/>
      <c r="G176" s="8"/>
      <c r="L176" s="8"/>
      <c r="M176" s="8"/>
      <c r="N176" s="8"/>
      <c r="O176" s="9"/>
      <c r="P176" s="9">
        <f t="shared" si="13"/>
        <v>0</v>
      </c>
      <c r="Q176" s="15"/>
      <c r="R176" s="8"/>
      <c r="S176" s="16"/>
      <c r="T176" s="16">
        <f t="shared" si="14"/>
        <v>0</v>
      </c>
      <c r="W176" s="10">
        <f t="shared" si="10"/>
        <v>0.0006035561551452104</v>
      </c>
      <c r="X176" s="16"/>
      <c r="Y176" s="16">
        <f t="shared" si="11"/>
        <v>0</v>
      </c>
      <c r="Z176" s="16">
        <f t="shared" si="12"/>
        <v>0</v>
      </c>
    </row>
    <row r="177" spans="1:26" ht="12.75">
      <c r="C177" s="8"/>
      <c r="D177" s="11"/>
      <c r="E177" s="11"/>
      <c r="F177" s="8"/>
      <c r="G177" s="8"/>
      <c r="L177" s="8"/>
      <c r="M177" s="8"/>
      <c r="N177" s="8"/>
      <c r="O177" s="9"/>
      <c r="P177" s="9">
        <f t="shared" si="13"/>
        <v>0</v>
      </c>
      <c r="Q177" s="15"/>
      <c r="R177" s="8"/>
      <c r="S177" s="16"/>
      <c r="T177" s="16">
        <f t="shared" si="14"/>
        <v>0</v>
      </c>
      <c r="W177" s="10">
        <f t="shared" si="10"/>
        <v>0.0006035561551452104</v>
      </c>
      <c r="X177" s="16"/>
      <c r="Y177" s="16">
        <f t="shared" si="11"/>
        <v>0</v>
      </c>
      <c r="Z177" s="16">
        <f t="shared" si="12"/>
        <v>0</v>
      </c>
    </row>
    <row r="178" spans="1:26" ht="12.75">
      <c r="C178" s="8"/>
      <c r="D178" s="11"/>
      <c r="E178" s="11"/>
      <c r="F178" s="8"/>
      <c r="G178" s="8"/>
      <c r="L178" s="8"/>
      <c r="M178" s="8"/>
      <c r="N178" s="8"/>
      <c r="O178" s="9"/>
      <c r="P178" s="9">
        <f t="shared" si="13"/>
        <v>0</v>
      </c>
      <c r="Q178" s="15"/>
      <c r="R178" s="8"/>
      <c r="S178" s="16"/>
      <c r="T178" s="16">
        <f t="shared" si="14"/>
        <v>0</v>
      </c>
      <c r="W178" s="10">
        <f t="shared" si="10"/>
        <v>0.0006035561551452104</v>
      </c>
      <c r="X178" s="16"/>
      <c r="Y178" s="16">
        <f t="shared" si="11"/>
        <v>0</v>
      </c>
      <c r="Z178" s="16">
        <f t="shared" si="12"/>
        <v>0</v>
      </c>
    </row>
    <row r="179" spans="1:26" ht="12.75">
      <c r="C179" s="8"/>
      <c r="D179" s="11"/>
      <c r="E179" s="11"/>
      <c r="F179" s="8"/>
      <c r="G179" s="8"/>
      <c r="L179" s="8"/>
      <c r="M179" s="8"/>
      <c r="N179" s="8"/>
      <c r="O179" s="9"/>
      <c r="P179" s="9">
        <f t="shared" si="13"/>
        <v>0</v>
      </c>
      <c r="Q179" s="15"/>
      <c r="R179" s="8"/>
      <c r="S179" s="16"/>
      <c r="T179" s="16">
        <f t="shared" si="14"/>
        <v>0</v>
      </c>
      <c r="W179" s="10">
        <f aca="true" t="shared" si="15" ref="W179:W242">IF(((R180-R179)/$AA$3)&lt;=0.00003,((W178+W177+W176)/3),((R180-R179)/$AA$3))</f>
        <v>0.0006035561551452104</v>
      </c>
      <c r="X179" s="16"/>
      <c r="Y179" s="16">
        <f t="shared" si="11"/>
        <v>0</v>
      </c>
      <c r="Z179" s="16">
        <f t="shared" si="12"/>
        <v>0</v>
      </c>
    </row>
    <row r="180" spans="1:26" ht="12.75">
      <c r="C180" s="8"/>
      <c r="D180" s="11"/>
      <c r="E180" s="11"/>
      <c r="F180" s="8"/>
      <c r="G180" s="8"/>
      <c r="L180" s="8"/>
      <c r="M180" s="8"/>
      <c r="N180" s="8"/>
      <c r="O180" s="9"/>
      <c r="P180" s="9">
        <f t="shared" si="13"/>
        <v>0</v>
      </c>
      <c r="Q180" s="15"/>
      <c r="R180" s="8"/>
      <c r="S180" s="16"/>
      <c r="T180" s="16">
        <f t="shared" si="14"/>
        <v>0</v>
      </c>
      <c r="W180" s="10">
        <f t="shared" si="15"/>
        <v>0.0006035561551452104</v>
      </c>
      <c r="X180" s="16"/>
      <c r="Y180" s="16">
        <f t="shared" si="11"/>
        <v>0</v>
      </c>
      <c r="Z180" s="16">
        <f t="shared" si="12"/>
        <v>0</v>
      </c>
    </row>
    <row r="181" spans="1:26" ht="12.75">
      <c r="C181" s="8"/>
      <c r="D181" s="11"/>
      <c r="E181" s="11"/>
      <c r="F181" s="8"/>
      <c r="G181" s="8"/>
      <c r="L181" s="8"/>
      <c r="M181" s="8"/>
      <c r="N181" s="8"/>
      <c r="O181" s="9"/>
      <c r="P181" s="9">
        <f t="shared" si="13"/>
        <v>0</v>
      </c>
      <c r="Q181" s="15"/>
      <c r="R181" s="8"/>
      <c r="S181" s="16"/>
      <c r="T181" s="16">
        <f t="shared" si="14"/>
        <v>0</v>
      </c>
      <c r="W181" s="10">
        <f t="shared" si="15"/>
        <v>0.0006035561551452104</v>
      </c>
      <c r="X181" s="16"/>
      <c r="Y181" s="16">
        <f t="shared" si="11"/>
        <v>0</v>
      </c>
      <c r="Z181" s="16">
        <f t="shared" si="12"/>
        <v>0</v>
      </c>
    </row>
    <row r="182" spans="1:26" ht="12.75">
      <c r="C182" s="8"/>
      <c r="D182" s="11"/>
      <c r="E182" s="11"/>
      <c r="F182" s="8"/>
      <c r="G182" s="8"/>
      <c r="L182" s="8"/>
      <c r="M182" s="8"/>
      <c r="N182" s="8"/>
      <c r="O182" s="9"/>
      <c r="P182" s="9">
        <f t="shared" si="13"/>
        <v>0</v>
      </c>
      <c r="Q182" s="15"/>
      <c r="R182" s="8"/>
      <c r="S182" s="16"/>
      <c r="T182" s="16">
        <f t="shared" si="14"/>
        <v>0</v>
      </c>
      <c r="W182" s="10">
        <f t="shared" si="15"/>
        <v>0.0006035561551452104</v>
      </c>
      <c r="X182" s="16"/>
      <c r="Y182" s="16">
        <f t="shared" si="11"/>
        <v>0</v>
      </c>
      <c r="Z182" s="16">
        <f t="shared" si="12"/>
        <v>0</v>
      </c>
    </row>
    <row r="183" spans="1:26" ht="12.75">
      <c r="C183" s="8"/>
      <c r="D183" s="11"/>
      <c r="E183" s="11"/>
      <c r="F183" s="8"/>
      <c r="G183" s="8"/>
      <c r="L183" s="8"/>
      <c r="M183" s="8"/>
      <c r="N183" s="8"/>
      <c r="O183" s="9"/>
      <c r="P183" s="9">
        <f t="shared" si="13"/>
        <v>0</v>
      </c>
      <c r="Q183" s="15"/>
      <c r="R183" s="8"/>
      <c r="S183" s="16"/>
      <c r="T183" s="16">
        <f t="shared" si="14"/>
        <v>0</v>
      </c>
      <c r="W183" s="10">
        <f t="shared" si="15"/>
        <v>0.0006035561551452104</v>
      </c>
      <c r="X183" s="16"/>
      <c r="Y183" s="16">
        <f t="shared" si="11"/>
        <v>0</v>
      </c>
      <c r="Z183" s="16">
        <f t="shared" si="12"/>
        <v>0</v>
      </c>
    </row>
    <row r="184" spans="1:26" ht="12.75">
      <c r="C184" s="8"/>
      <c r="D184" s="11"/>
      <c r="E184" s="11"/>
      <c r="F184" s="8"/>
      <c r="G184" s="8"/>
      <c r="L184" s="8"/>
      <c r="M184" s="8"/>
      <c r="N184" s="8"/>
      <c r="O184" s="9"/>
      <c r="P184" s="9">
        <f t="shared" si="13"/>
        <v>0</v>
      </c>
      <c r="Q184" s="15"/>
      <c r="R184" s="8"/>
      <c r="S184" s="16"/>
      <c r="T184" s="16">
        <f t="shared" si="14"/>
        <v>0</v>
      </c>
      <c r="W184" s="10">
        <f t="shared" si="15"/>
        <v>0.0006035561551452104</v>
      </c>
      <c r="X184" s="16"/>
      <c r="Y184" s="16">
        <f t="shared" si="11"/>
        <v>0</v>
      </c>
      <c r="Z184" s="16">
        <f t="shared" si="12"/>
        <v>0</v>
      </c>
    </row>
    <row r="185" spans="1:26" ht="12.75">
      <c r="C185" s="8"/>
      <c r="D185" s="11"/>
      <c r="E185" s="11"/>
      <c r="F185" s="8"/>
      <c r="G185" s="8"/>
      <c r="L185" s="8"/>
      <c r="M185" s="8"/>
      <c r="N185" s="8"/>
      <c r="O185" s="9"/>
      <c r="P185" s="9">
        <f t="shared" si="13"/>
        <v>0</v>
      </c>
      <c r="Q185" s="15"/>
      <c r="R185" s="8"/>
      <c r="S185" s="16"/>
      <c r="T185" s="16">
        <f t="shared" si="14"/>
        <v>0</v>
      </c>
      <c r="W185" s="10">
        <f t="shared" si="15"/>
        <v>0.0006035561551452104</v>
      </c>
      <c r="X185" s="16"/>
      <c r="Y185" s="16">
        <f t="shared" si="11"/>
        <v>0</v>
      </c>
      <c r="Z185" s="16">
        <f t="shared" si="12"/>
        <v>0</v>
      </c>
    </row>
    <row r="186" spans="1:26" ht="12.75">
      <c r="C186" s="8"/>
      <c r="D186" s="11"/>
      <c r="E186" s="11"/>
      <c r="F186" s="8"/>
      <c r="G186" s="8"/>
      <c r="L186" s="8"/>
      <c r="M186" s="8"/>
      <c r="N186" s="8"/>
      <c r="O186" s="9"/>
      <c r="P186" s="9">
        <f t="shared" si="13"/>
        <v>0</v>
      </c>
      <c r="Q186" s="15"/>
      <c r="R186" s="8"/>
      <c r="S186" s="16"/>
      <c r="T186" s="16">
        <f t="shared" si="14"/>
        <v>0</v>
      </c>
      <c r="W186" s="10">
        <f t="shared" si="15"/>
        <v>0.0006035561551452104</v>
      </c>
      <c r="X186" s="16"/>
      <c r="Y186" s="16">
        <f t="shared" si="11"/>
        <v>0</v>
      </c>
      <c r="Z186" s="16">
        <f t="shared" si="12"/>
        <v>0</v>
      </c>
    </row>
    <row r="187" spans="1:26" ht="12.75">
      <c r="C187" s="8"/>
      <c r="D187" s="11"/>
      <c r="E187" s="11"/>
      <c r="F187" s="8"/>
      <c r="G187" s="8"/>
      <c r="L187" s="8"/>
      <c r="M187" s="8"/>
      <c r="N187" s="8"/>
      <c r="O187" s="9"/>
      <c r="P187" s="9">
        <f t="shared" si="13"/>
        <v>0</v>
      </c>
      <c r="Q187" s="15"/>
      <c r="R187" s="8"/>
      <c r="S187" s="16"/>
      <c r="T187" s="16">
        <f t="shared" si="14"/>
        <v>0</v>
      </c>
      <c r="W187" s="10">
        <f t="shared" si="15"/>
        <v>0.0006035561551452104</v>
      </c>
      <c r="X187" s="16"/>
      <c r="Y187" s="16">
        <f t="shared" si="11"/>
        <v>0</v>
      </c>
      <c r="Z187" s="16">
        <f t="shared" si="12"/>
        <v>0</v>
      </c>
    </row>
    <row r="188" spans="1:26" ht="12.75">
      <c r="C188" s="8"/>
      <c r="D188" s="11"/>
      <c r="E188" s="11"/>
      <c r="F188" s="8"/>
      <c r="G188" s="8"/>
      <c r="L188" s="8"/>
      <c r="M188" s="8"/>
      <c r="N188" s="8"/>
      <c r="O188" s="9"/>
      <c r="P188" s="9">
        <f t="shared" si="13"/>
        <v>0</v>
      </c>
      <c r="Q188" s="15"/>
      <c r="R188" s="8"/>
      <c r="S188" s="16"/>
      <c r="T188" s="16">
        <f t="shared" si="14"/>
        <v>0</v>
      </c>
      <c r="W188" s="10">
        <f t="shared" si="15"/>
        <v>0.0006035561551452104</v>
      </c>
      <c r="X188" s="16"/>
      <c r="Y188" s="16">
        <f t="shared" si="11"/>
        <v>0</v>
      </c>
      <c r="Z188" s="16">
        <f t="shared" si="12"/>
        <v>0</v>
      </c>
    </row>
    <row r="189" spans="1:26" ht="12.75">
      <c r="C189" s="8"/>
      <c r="D189" s="11"/>
      <c r="E189" s="11"/>
      <c r="F189" s="8"/>
      <c r="G189" s="8"/>
      <c r="L189" s="8"/>
      <c r="M189" s="8"/>
      <c r="N189" s="8"/>
      <c r="O189" s="9"/>
      <c r="P189" s="9">
        <f t="shared" si="13"/>
        <v>0</v>
      </c>
      <c r="Q189" s="15"/>
      <c r="R189" s="8"/>
      <c r="S189" s="16"/>
      <c r="T189" s="16">
        <f t="shared" si="14"/>
        <v>0</v>
      </c>
      <c r="W189" s="10">
        <f t="shared" si="15"/>
        <v>0.0006035561551452104</v>
      </c>
      <c r="X189" s="16"/>
      <c r="Y189" s="16">
        <f t="shared" si="11"/>
        <v>0</v>
      </c>
      <c r="Z189" s="16">
        <f t="shared" si="12"/>
        <v>0</v>
      </c>
    </row>
    <row r="190" spans="1:26" ht="12.75">
      <c r="C190" s="8"/>
      <c r="D190" s="11"/>
      <c r="E190" s="11"/>
      <c r="F190" s="8"/>
      <c r="G190" s="8"/>
      <c r="L190" s="8"/>
      <c r="M190" s="8"/>
      <c r="N190" s="8"/>
      <c r="O190" s="9"/>
      <c r="P190" s="9">
        <f t="shared" si="13"/>
        <v>0</v>
      </c>
      <c r="Q190" s="15"/>
      <c r="R190" s="8"/>
      <c r="S190" s="16"/>
      <c r="T190" s="16">
        <f t="shared" si="14"/>
        <v>0</v>
      </c>
      <c r="W190" s="10">
        <f t="shared" si="15"/>
        <v>0.0006035561551452104</v>
      </c>
      <c r="X190" s="16"/>
      <c r="Y190" s="16">
        <f t="shared" si="11"/>
        <v>0</v>
      </c>
      <c r="Z190" s="16">
        <f t="shared" si="12"/>
        <v>0</v>
      </c>
    </row>
    <row r="191" spans="1:26" ht="12.75">
      <c r="C191" s="8"/>
      <c r="D191" s="11"/>
      <c r="E191" s="11"/>
      <c r="F191" s="8"/>
      <c r="G191" s="8"/>
      <c r="L191" s="8"/>
      <c r="M191" s="8"/>
      <c r="N191" s="8"/>
      <c r="O191" s="9"/>
      <c r="P191" s="9">
        <f t="shared" si="13"/>
        <v>0</v>
      </c>
      <c r="Q191" s="15"/>
      <c r="R191" s="8"/>
      <c r="S191" s="16"/>
      <c r="T191" s="16">
        <f t="shared" si="14"/>
        <v>0</v>
      </c>
      <c r="W191" s="10">
        <f t="shared" si="15"/>
        <v>0.0006035561551452104</v>
      </c>
      <c r="X191" s="16"/>
      <c r="Y191" s="16">
        <f t="shared" si="11"/>
        <v>0</v>
      </c>
      <c r="Z191" s="16">
        <f t="shared" si="12"/>
        <v>0</v>
      </c>
    </row>
    <row r="192" spans="1:26" ht="12.75">
      <c r="C192" s="8"/>
      <c r="D192" s="11"/>
      <c r="E192" s="11"/>
      <c r="F192" s="8"/>
      <c r="G192" s="8"/>
      <c r="L192" s="8"/>
      <c r="M192" s="8"/>
      <c r="N192" s="8"/>
      <c r="O192" s="9"/>
      <c r="P192" s="9">
        <f t="shared" si="13"/>
        <v>0</v>
      </c>
      <c r="Q192" s="15"/>
      <c r="R192" s="8"/>
      <c r="S192" s="16"/>
      <c r="T192" s="16">
        <f t="shared" si="14"/>
        <v>0</v>
      </c>
      <c r="W192" s="10">
        <f t="shared" si="15"/>
        <v>0.0006035561551452104</v>
      </c>
      <c r="X192" s="16"/>
      <c r="Y192" s="16">
        <f t="shared" si="11"/>
        <v>0</v>
      </c>
      <c r="Z192" s="16">
        <f t="shared" si="12"/>
        <v>0</v>
      </c>
    </row>
    <row r="193" spans="1:26" ht="12.75">
      <c r="C193" s="8"/>
      <c r="D193" s="11"/>
      <c r="E193" s="11"/>
      <c r="F193" s="8"/>
      <c r="G193" s="8"/>
      <c r="L193" s="8"/>
      <c r="M193" s="8"/>
      <c r="N193" s="8"/>
      <c r="O193" s="9"/>
      <c r="P193" s="9">
        <f t="shared" si="13"/>
        <v>0</v>
      </c>
      <c r="Q193" s="15"/>
      <c r="R193" s="8"/>
      <c r="S193" s="16"/>
      <c r="T193" s="16">
        <f t="shared" si="14"/>
        <v>0</v>
      </c>
      <c r="W193" s="10">
        <f t="shared" si="15"/>
        <v>0.0006035561551452104</v>
      </c>
      <c r="X193" s="16"/>
      <c r="Y193" s="16">
        <f t="shared" si="11"/>
        <v>0</v>
      </c>
      <c r="Z193" s="16">
        <f t="shared" si="12"/>
        <v>0</v>
      </c>
    </row>
    <row r="194" spans="1:26" ht="12.75">
      <c r="C194" s="8"/>
      <c r="D194" s="11"/>
      <c r="E194" s="11"/>
      <c r="F194" s="8"/>
      <c r="G194" s="8"/>
      <c r="L194" s="8"/>
      <c r="M194" s="8"/>
      <c r="N194" s="8"/>
      <c r="O194" s="9"/>
      <c r="P194" s="9">
        <f t="shared" si="13"/>
        <v>0</v>
      </c>
      <c r="Q194" s="15"/>
      <c r="R194" s="8"/>
      <c r="S194" s="16"/>
      <c r="T194" s="16">
        <f t="shared" si="14"/>
        <v>0</v>
      </c>
      <c r="W194" s="10">
        <f t="shared" si="15"/>
        <v>0.0006035561551452104</v>
      </c>
      <c r="X194" s="16"/>
      <c r="Y194" s="16">
        <f t="shared" si="11"/>
        <v>0</v>
      </c>
      <c r="Z194" s="16">
        <f t="shared" si="12"/>
        <v>0</v>
      </c>
    </row>
    <row r="195" spans="1:26" ht="12.75">
      <c r="C195" s="8"/>
      <c r="D195" s="11"/>
      <c r="E195" s="11"/>
      <c r="F195" s="8"/>
      <c r="G195" s="8"/>
      <c r="L195" s="8"/>
      <c r="M195" s="8"/>
      <c r="N195" s="8"/>
      <c r="O195" s="9"/>
      <c r="P195" s="9">
        <f t="shared" si="13"/>
        <v>0</v>
      </c>
      <c r="Q195" s="15"/>
      <c r="R195" s="8"/>
      <c r="S195" s="16"/>
      <c r="T195" s="16">
        <f t="shared" si="14"/>
        <v>0</v>
      </c>
      <c r="W195" s="10">
        <f t="shared" si="15"/>
        <v>0.0006035561551452104</v>
      </c>
      <c r="X195" s="16"/>
      <c r="Y195" s="16">
        <f aca="true" t="shared" si="16" ref="Y195:Y258">X196*(1-$AB$3)</f>
        <v>0</v>
      </c>
      <c r="Z195" s="16">
        <f aca="true" t="shared" si="17" ref="Z195:Z258">(X195*$AB$3)+Y195</f>
        <v>0</v>
      </c>
    </row>
    <row r="196" spans="1:26" ht="12.75">
      <c r="C196" s="8"/>
      <c r="D196" s="11"/>
      <c r="E196" s="11"/>
      <c r="F196" s="8"/>
      <c r="G196" s="8"/>
      <c r="L196" s="8"/>
      <c r="M196" s="8"/>
      <c r="N196" s="8"/>
      <c r="O196" s="9"/>
      <c r="P196" s="9">
        <f t="shared" si="13"/>
        <v>0</v>
      </c>
      <c r="Q196" s="15"/>
      <c r="R196" s="8"/>
      <c r="S196" s="16"/>
      <c r="T196" s="16">
        <f t="shared" si="14"/>
        <v>0</v>
      </c>
      <c r="W196" s="10">
        <f t="shared" si="15"/>
        <v>0.0006035561551452104</v>
      </c>
      <c r="X196" s="16"/>
      <c r="Y196" s="16">
        <f t="shared" si="16"/>
        <v>0</v>
      </c>
      <c r="Z196" s="16">
        <f t="shared" si="17"/>
        <v>0</v>
      </c>
    </row>
    <row r="197" spans="1:26" ht="12.75">
      <c r="C197" s="8"/>
      <c r="D197" s="11"/>
      <c r="E197" s="11"/>
      <c r="F197" s="8"/>
      <c r="G197" s="8"/>
      <c r="L197" s="8"/>
      <c r="M197" s="8"/>
      <c r="N197" s="8"/>
      <c r="O197" s="9"/>
      <c r="P197" s="9">
        <f aca="true" t="shared" si="18" ref="P197:P260">O196</f>
        <v>0</v>
      </c>
      <c r="Q197" s="15"/>
      <c r="R197" s="8"/>
      <c r="S197" s="16"/>
      <c r="T197" s="16">
        <f t="shared" si="14"/>
        <v>0</v>
      </c>
      <c r="W197" s="10">
        <f t="shared" si="15"/>
        <v>0.0006035561551452104</v>
      </c>
      <c r="X197" s="16"/>
      <c r="Y197" s="16">
        <f t="shared" si="16"/>
        <v>0</v>
      </c>
      <c r="Z197" s="16">
        <f t="shared" si="17"/>
        <v>0</v>
      </c>
    </row>
    <row r="198" spans="1:26" ht="12.75">
      <c r="C198" s="8"/>
      <c r="D198" s="11"/>
      <c r="E198" s="11"/>
      <c r="F198" s="8"/>
      <c r="G198" s="8"/>
      <c r="L198" s="8"/>
      <c r="M198" s="8"/>
      <c r="N198" s="8"/>
      <c r="O198" s="9"/>
      <c r="P198" s="9">
        <f t="shared" si="18"/>
        <v>0</v>
      </c>
      <c r="Q198" s="15"/>
      <c r="R198" s="8"/>
      <c r="S198" s="16"/>
      <c r="T198" s="16">
        <f t="shared" si="14"/>
        <v>0</v>
      </c>
      <c r="W198" s="10">
        <f t="shared" si="15"/>
        <v>0.0006035561551452104</v>
      </c>
      <c r="X198" s="16"/>
      <c r="Y198" s="16">
        <f t="shared" si="16"/>
        <v>0</v>
      </c>
      <c r="Z198" s="16">
        <f t="shared" si="17"/>
        <v>0</v>
      </c>
    </row>
    <row r="199" spans="1:26" ht="12.75">
      <c r="C199" s="8"/>
      <c r="D199" s="11"/>
      <c r="E199" s="11"/>
      <c r="F199" s="8"/>
      <c r="G199" s="8"/>
      <c r="L199" s="8"/>
      <c r="M199" s="8"/>
      <c r="N199" s="8"/>
      <c r="O199" s="9"/>
      <c r="P199" s="9">
        <f t="shared" si="18"/>
        <v>0</v>
      </c>
      <c r="Q199" s="15"/>
      <c r="R199" s="8"/>
      <c r="S199" s="16"/>
      <c r="T199" s="16">
        <f aca="true" t="shared" si="19" ref="T199:T262">IF(((S199+S200)/2)&gt;0.012,0.012,IF(((S199+S200)/2)&lt;-0.02,-0.02,(S199+S200)/2))</f>
        <v>0</v>
      </c>
      <c r="W199" s="10">
        <f t="shared" si="15"/>
        <v>0.0006035561551452104</v>
      </c>
      <c r="X199" s="16"/>
      <c r="Y199" s="16">
        <f t="shared" si="16"/>
        <v>0</v>
      </c>
      <c r="Z199" s="16">
        <f t="shared" si="17"/>
        <v>0</v>
      </c>
    </row>
    <row r="200" spans="1:26" ht="12.75">
      <c r="C200" s="8"/>
      <c r="D200" s="11"/>
      <c r="E200" s="11"/>
      <c r="F200" s="8"/>
      <c r="G200" s="8"/>
      <c r="L200" s="8"/>
      <c r="M200" s="8"/>
      <c r="N200" s="8"/>
      <c r="O200" s="9"/>
      <c r="P200" s="9">
        <f t="shared" si="18"/>
        <v>0</v>
      </c>
      <c r="Q200" s="15"/>
      <c r="R200" s="8"/>
      <c r="S200" s="16"/>
      <c r="T200" s="16">
        <f t="shared" si="19"/>
        <v>0</v>
      </c>
      <c r="W200" s="10">
        <f t="shared" si="15"/>
        <v>0.0006035561551452104</v>
      </c>
      <c r="X200" s="16"/>
      <c r="Y200" s="16">
        <f t="shared" si="16"/>
        <v>0</v>
      </c>
      <c r="Z200" s="16">
        <f t="shared" si="17"/>
        <v>0</v>
      </c>
    </row>
    <row r="201" spans="1:26" ht="12.75">
      <c r="C201" s="8"/>
      <c r="D201" s="11"/>
      <c r="E201" s="11"/>
      <c r="F201" s="8"/>
      <c r="G201" s="8"/>
      <c r="L201" s="8"/>
      <c r="M201" s="8"/>
      <c r="N201" s="8"/>
      <c r="O201" s="9"/>
      <c r="P201" s="9">
        <f t="shared" si="18"/>
        <v>0</v>
      </c>
      <c r="Q201" s="15"/>
      <c r="R201" s="8"/>
      <c r="S201" s="16"/>
      <c r="T201" s="16">
        <f t="shared" si="19"/>
        <v>0</v>
      </c>
      <c r="W201" s="10">
        <f t="shared" si="15"/>
        <v>0.0006035561551452104</v>
      </c>
      <c r="X201" s="16"/>
      <c r="Y201" s="16">
        <f t="shared" si="16"/>
        <v>0</v>
      </c>
      <c r="Z201" s="16">
        <f t="shared" si="17"/>
        <v>0</v>
      </c>
    </row>
    <row r="202" spans="1:26" ht="12.75">
      <c r="C202" s="8"/>
      <c r="D202" s="11"/>
      <c r="E202" s="11"/>
      <c r="F202" s="8"/>
      <c r="G202" s="8"/>
      <c r="L202" s="8"/>
      <c r="M202" s="8"/>
      <c r="N202" s="8"/>
      <c r="O202" s="9"/>
      <c r="P202" s="9">
        <f t="shared" si="18"/>
        <v>0</v>
      </c>
      <c r="Q202" s="15"/>
      <c r="R202" s="8"/>
      <c r="S202" s="16"/>
      <c r="T202" s="16">
        <f t="shared" si="19"/>
        <v>0</v>
      </c>
      <c r="W202" s="10">
        <f t="shared" si="15"/>
        <v>0.0006035561551452104</v>
      </c>
      <c r="X202" s="16"/>
      <c r="Y202" s="16">
        <f t="shared" si="16"/>
        <v>0</v>
      </c>
      <c r="Z202" s="16">
        <f t="shared" si="17"/>
        <v>0</v>
      </c>
    </row>
    <row r="203" spans="1:26" ht="12.75">
      <c r="C203" s="8"/>
      <c r="D203" s="11"/>
      <c r="E203" s="11"/>
      <c r="F203" s="8"/>
      <c r="G203" s="8"/>
      <c r="L203" s="8"/>
      <c r="M203" s="8"/>
      <c r="N203" s="8"/>
      <c r="O203" s="9"/>
      <c r="P203" s="9">
        <f t="shared" si="18"/>
        <v>0</v>
      </c>
      <c r="Q203" s="15"/>
      <c r="R203" s="8"/>
      <c r="S203" s="16"/>
      <c r="T203" s="16">
        <f t="shared" si="19"/>
        <v>0</v>
      </c>
      <c r="W203" s="10">
        <f t="shared" si="15"/>
        <v>0.0006035561551452104</v>
      </c>
      <c r="X203" s="16"/>
      <c r="Y203" s="16">
        <f t="shared" si="16"/>
        <v>0</v>
      </c>
      <c r="Z203" s="16">
        <f t="shared" si="17"/>
        <v>0</v>
      </c>
    </row>
    <row r="204" spans="1:26" ht="12.75">
      <c r="C204" s="8"/>
      <c r="D204" s="11"/>
      <c r="E204" s="11"/>
      <c r="F204" s="8"/>
      <c r="G204" s="8"/>
      <c r="L204" s="8"/>
      <c r="M204" s="8"/>
      <c r="N204" s="8"/>
      <c r="O204" s="9"/>
      <c r="P204" s="9">
        <f t="shared" si="18"/>
        <v>0</v>
      </c>
      <c r="Q204" s="15"/>
      <c r="R204" s="8"/>
      <c r="S204" s="16"/>
      <c r="T204" s="16">
        <f t="shared" si="19"/>
        <v>0</v>
      </c>
      <c r="W204" s="10">
        <f t="shared" si="15"/>
        <v>0.0006035561551452104</v>
      </c>
      <c r="X204" s="16"/>
      <c r="Y204" s="16">
        <f t="shared" si="16"/>
        <v>0</v>
      </c>
      <c r="Z204" s="16">
        <f t="shared" si="17"/>
        <v>0</v>
      </c>
    </row>
    <row r="205" spans="1:26" ht="12.75">
      <c r="C205" s="8"/>
      <c r="D205" s="11"/>
      <c r="E205" s="11"/>
      <c r="F205" s="8"/>
      <c r="G205" s="8"/>
      <c r="L205" s="8"/>
      <c r="M205" s="8"/>
      <c r="N205" s="8"/>
      <c r="O205" s="9"/>
      <c r="P205" s="9">
        <f t="shared" si="18"/>
        <v>0</v>
      </c>
      <c r="Q205" s="15"/>
      <c r="R205" s="8"/>
      <c r="S205" s="16"/>
      <c r="T205" s="16">
        <f t="shared" si="19"/>
        <v>0</v>
      </c>
      <c r="W205" s="10">
        <f t="shared" si="15"/>
        <v>0.0006035561551452104</v>
      </c>
      <c r="X205" s="16"/>
      <c r="Y205" s="16">
        <f t="shared" si="16"/>
        <v>0</v>
      </c>
      <c r="Z205" s="16">
        <f t="shared" si="17"/>
        <v>0</v>
      </c>
    </row>
    <row r="206" spans="1:26" ht="12.75">
      <c r="C206" s="8"/>
      <c r="D206" s="11"/>
      <c r="E206" s="11"/>
      <c r="F206" s="8"/>
      <c r="G206" s="8"/>
      <c r="L206" s="8"/>
      <c r="M206" s="8"/>
      <c r="N206" s="8"/>
      <c r="O206" s="9"/>
      <c r="P206" s="9">
        <f t="shared" si="18"/>
        <v>0</v>
      </c>
      <c r="Q206" s="15"/>
      <c r="R206" s="8"/>
      <c r="S206" s="16"/>
      <c r="T206" s="16">
        <f t="shared" si="19"/>
        <v>0</v>
      </c>
      <c r="W206" s="10">
        <f t="shared" si="15"/>
        <v>0.0006035561551452104</v>
      </c>
      <c r="X206" s="16"/>
      <c r="Y206" s="16">
        <f t="shared" si="16"/>
        <v>0</v>
      </c>
      <c r="Z206" s="16">
        <f t="shared" si="17"/>
        <v>0</v>
      </c>
    </row>
    <row r="207" spans="1:26" ht="12.75">
      <c r="C207" s="8"/>
      <c r="D207" s="11"/>
      <c r="E207" s="11"/>
      <c r="F207" s="8"/>
      <c r="G207" s="8"/>
      <c r="L207" s="8"/>
      <c r="M207" s="8"/>
      <c r="N207" s="8"/>
      <c r="O207" s="9"/>
      <c r="P207" s="9">
        <f t="shared" si="18"/>
        <v>0</v>
      </c>
      <c r="Q207" s="15"/>
      <c r="R207" s="8"/>
      <c r="S207" s="16"/>
      <c r="T207" s="16">
        <f t="shared" si="19"/>
        <v>0</v>
      </c>
      <c r="W207" s="10">
        <f t="shared" si="15"/>
        <v>0.0006035561551452104</v>
      </c>
      <c r="X207" s="16"/>
      <c r="Y207" s="16">
        <f t="shared" si="16"/>
        <v>0</v>
      </c>
      <c r="Z207" s="16">
        <f t="shared" si="17"/>
        <v>0</v>
      </c>
    </row>
    <row r="208" spans="1:26" ht="12.75">
      <c r="C208" s="8"/>
      <c r="D208" s="11"/>
      <c r="E208" s="11"/>
      <c r="F208" s="8"/>
      <c r="G208" s="8"/>
      <c r="L208" s="8"/>
      <c r="M208" s="8"/>
      <c r="N208" s="8"/>
      <c r="O208" s="9"/>
      <c r="P208" s="9">
        <f t="shared" si="18"/>
        <v>0</v>
      </c>
      <c r="Q208" s="15"/>
      <c r="R208" s="8"/>
      <c r="S208" s="16"/>
      <c r="T208" s="16">
        <f t="shared" si="19"/>
        <v>0</v>
      </c>
      <c r="W208" s="10">
        <f t="shared" si="15"/>
        <v>0.0006035561551452104</v>
      </c>
      <c r="X208" s="16"/>
      <c r="Y208" s="16">
        <f t="shared" si="16"/>
        <v>0</v>
      </c>
      <c r="Z208" s="16">
        <f t="shared" si="17"/>
        <v>0</v>
      </c>
    </row>
    <row r="209" spans="1:26" ht="12.75">
      <c r="C209" s="8"/>
      <c r="D209" s="11"/>
      <c r="E209" s="11"/>
      <c r="F209" s="8"/>
      <c r="G209" s="8"/>
      <c r="L209" s="8"/>
      <c r="M209" s="8"/>
      <c r="N209" s="8"/>
      <c r="O209" s="9"/>
      <c r="P209" s="9">
        <f t="shared" si="18"/>
        <v>0</v>
      </c>
      <c r="Q209" s="15"/>
      <c r="R209" s="8"/>
      <c r="S209" s="16"/>
      <c r="T209" s="16">
        <f t="shared" si="19"/>
        <v>0</v>
      </c>
      <c r="W209" s="10">
        <f t="shared" si="15"/>
        <v>0.0006035561551452104</v>
      </c>
      <c r="X209" s="16"/>
      <c r="Y209" s="16">
        <f t="shared" si="16"/>
        <v>0</v>
      </c>
      <c r="Z209" s="16">
        <f t="shared" si="17"/>
        <v>0</v>
      </c>
    </row>
    <row r="210" spans="1:26" ht="12.75">
      <c r="C210" s="8"/>
      <c r="D210" s="11"/>
      <c r="E210" s="11"/>
      <c r="F210" s="8"/>
      <c r="G210" s="8"/>
      <c r="L210" s="8"/>
      <c r="M210" s="8"/>
      <c r="N210" s="8"/>
      <c r="O210" s="9"/>
      <c r="P210" s="9">
        <f t="shared" si="18"/>
        <v>0</v>
      </c>
      <c r="Q210" s="15"/>
      <c r="R210" s="8"/>
      <c r="S210" s="16"/>
      <c r="T210" s="16">
        <f t="shared" si="19"/>
        <v>0</v>
      </c>
      <c r="W210" s="10">
        <f t="shared" si="15"/>
        <v>0.0006035561551452104</v>
      </c>
      <c r="X210" s="16"/>
      <c r="Y210" s="16">
        <f t="shared" si="16"/>
        <v>0</v>
      </c>
      <c r="Z210" s="16">
        <f t="shared" si="17"/>
        <v>0</v>
      </c>
    </row>
    <row r="211" spans="1:26" ht="12.75">
      <c r="C211" s="8"/>
      <c r="D211" s="11"/>
      <c r="E211" s="11"/>
      <c r="F211" s="8"/>
      <c r="G211" s="8"/>
      <c r="L211" s="8"/>
      <c r="M211" s="8"/>
      <c r="N211" s="8"/>
      <c r="O211" s="9"/>
      <c r="P211" s="9">
        <f t="shared" si="18"/>
        <v>0</v>
      </c>
      <c r="Q211" s="15"/>
      <c r="R211" s="8"/>
      <c r="S211" s="16"/>
      <c r="T211" s="16">
        <f t="shared" si="19"/>
        <v>0</v>
      </c>
      <c r="W211" s="10">
        <f t="shared" si="15"/>
        <v>0.0006035561551452104</v>
      </c>
      <c r="X211" s="16"/>
      <c r="Y211" s="16">
        <f t="shared" si="16"/>
        <v>0</v>
      </c>
      <c r="Z211" s="16">
        <f t="shared" si="17"/>
        <v>0</v>
      </c>
    </row>
    <row r="212" spans="1:26" ht="12.75">
      <c r="C212" s="8"/>
      <c r="D212" s="11"/>
      <c r="E212" s="11"/>
      <c r="F212" s="8"/>
      <c r="G212" s="8"/>
      <c r="L212" s="8"/>
      <c r="M212" s="8"/>
      <c r="N212" s="8"/>
      <c r="O212" s="9"/>
      <c r="P212" s="9">
        <f t="shared" si="18"/>
        <v>0</v>
      </c>
      <c r="Q212" s="15"/>
      <c r="R212" s="8"/>
      <c r="S212" s="16"/>
      <c r="T212" s="16">
        <f t="shared" si="19"/>
        <v>0</v>
      </c>
      <c r="W212" s="10">
        <f t="shared" si="15"/>
        <v>0.0006035561551452104</v>
      </c>
      <c r="X212" s="16"/>
      <c r="Y212" s="16">
        <f t="shared" si="16"/>
        <v>0</v>
      </c>
      <c r="Z212" s="16">
        <f t="shared" si="17"/>
        <v>0</v>
      </c>
    </row>
    <row r="213" spans="1:26" ht="12.75">
      <c r="C213" s="8"/>
      <c r="D213" s="11"/>
      <c r="E213" s="11"/>
      <c r="F213" s="8"/>
      <c r="G213" s="8"/>
      <c r="L213" s="8"/>
      <c r="M213" s="8"/>
      <c r="N213" s="8"/>
      <c r="O213" s="9"/>
      <c r="P213" s="9">
        <f t="shared" si="18"/>
        <v>0</v>
      </c>
      <c r="Q213" s="15"/>
      <c r="R213" s="8"/>
      <c r="S213" s="16"/>
      <c r="T213" s="16">
        <f t="shared" si="19"/>
        <v>0</v>
      </c>
      <c r="W213" s="10">
        <f t="shared" si="15"/>
        <v>0.0006035561551452104</v>
      </c>
      <c r="X213" s="16"/>
      <c r="Y213" s="16">
        <f t="shared" si="16"/>
        <v>0</v>
      </c>
      <c r="Z213" s="16">
        <f t="shared" si="17"/>
        <v>0</v>
      </c>
    </row>
    <row r="214" spans="1:26" ht="12.75">
      <c r="C214" s="8"/>
      <c r="D214" s="11"/>
      <c r="E214" s="11"/>
      <c r="F214" s="8"/>
      <c r="G214" s="8"/>
      <c r="L214" s="8"/>
      <c r="M214" s="8"/>
      <c r="N214" s="8"/>
      <c r="O214" s="9"/>
      <c r="P214" s="9">
        <f t="shared" si="18"/>
        <v>0</v>
      </c>
      <c r="Q214" s="15"/>
      <c r="R214" s="8"/>
      <c r="S214" s="16"/>
      <c r="T214" s="16">
        <f t="shared" si="19"/>
        <v>0</v>
      </c>
      <c r="W214" s="10">
        <f t="shared" si="15"/>
        <v>0.0006035561551452104</v>
      </c>
      <c r="X214" s="16"/>
      <c r="Y214" s="16">
        <f t="shared" si="16"/>
        <v>0</v>
      </c>
      <c r="Z214" s="16">
        <f t="shared" si="17"/>
        <v>0</v>
      </c>
    </row>
    <row r="215" spans="1:26" ht="12.75">
      <c r="C215" s="8"/>
      <c r="D215" s="11"/>
      <c r="E215" s="11"/>
      <c r="F215" s="8"/>
      <c r="G215" s="8"/>
      <c r="L215" s="8"/>
      <c r="M215" s="8"/>
      <c r="N215" s="8"/>
      <c r="O215" s="9"/>
      <c r="P215" s="9">
        <f t="shared" si="18"/>
        <v>0</v>
      </c>
      <c r="Q215" s="15"/>
      <c r="R215" s="8"/>
      <c r="S215" s="16"/>
      <c r="T215" s="16">
        <f t="shared" si="19"/>
        <v>0</v>
      </c>
      <c r="W215" s="10">
        <f t="shared" si="15"/>
        <v>0.0006035561551452104</v>
      </c>
      <c r="X215" s="16"/>
      <c r="Y215" s="16">
        <f t="shared" si="16"/>
        <v>0</v>
      </c>
      <c r="Z215" s="16">
        <f t="shared" si="17"/>
        <v>0</v>
      </c>
    </row>
    <row r="216" spans="1:26" ht="12.75">
      <c r="C216" s="8"/>
      <c r="D216" s="11"/>
      <c r="E216" s="11"/>
      <c r="F216" s="8"/>
      <c r="G216" s="8"/>
      <c r="L216" s="8"/>
      <c r="M216" s="8"/>
      <c r="N216" s="8"/>
      <c r="O216" s="9"/>
      <c r="P216" s="9">
        <f t="shared" si="18"/>
        <v>0</v>
      </c>
      <c r="Q216" s="15"/>
      <c r="R216" s="8"/>
      <c r="S216" s="16"/>
      <c r="T216" s="16">
        <f t="shared" si="19"/>
        <v>0</v>
      </c>
      <c r="W216" s="10">
        <f t="shared" si="15"/>
        <v>0.0006035561551452104</v>
      </c>
      <c r="X216" s="16"/>
      <c r="Y216" s="16">
        <f t="shared" si="16"/>
        <v>0</v>
      </c>
      <c r="Z216" s="16">
        <f t="shared" si="17"/>
        <v>0</v>
      </c>
    </row>
    <row r="217" spans="1:26" ht="12.75">
      <c r="C217" s="8"/>
      <c r="D217" s="11"/>
      <c r="E217" s="11"/>
      <c r="F217" s="8"/>
      <c r="G217" s="8"/>
      <c r="L217" s="8"/>
      <c r="M217" s="8"/>
      <c r="N217" s="8"/>
      <c r="O217" s="9"/>
      <c r="P217" s="9">
        <f t="shared" si="18"/>
        <v>0</v>
      </c>
      <c r="Q217" s="15"/>
      <c r="R217" s="8"/>
      <c r="S217" s="16"/>
      <c r="T217" s="16">
        <f t="shared" si="19"/>
        <v>0</v>
      </c>
      <c r="W217" s="10">
        <f t="shared" si="15"/>
        <v>0.0006035561551452104</v>
      </c>
      <c r="X217" s="16"/>
      <c r="Y217" s="16">
        <f t="shared" si="16"/>
        <v>0</v>
      </c>
      <c r="Z217" s="16">
        <f t="shared" si="17"/>
        <v>0</v>
      </c>
    </row>
    <row r="218" spans="1:26" ht="12.75">
      <c r="C218" s="8"/>
      <c r="D218" s="11"/>
      <c r="E218" s="11"/>
      <c r="F218" s="8"/>
      <c r="G218" s="8"/>
      <c r="L218" s="8"/>
      <c r="M218" s="8"/>
      <c r="N218" s="8"/>
      <c r="O218" s="9"/>
      <c r="P218" s="9">
        <f t="shared" si="18"/>
        <v>0</v>
      </c>
      <c r="Q218" s="15"/>
      <c r="R218" s="8"/>
      <c r="S218" s="16"/>
      <c r="T218" s="16">
        <f t="shared" si="19"/>
        <v>0</v>
      </c>
      <c r="W218" s="10">
        <f t="shared" si="15"/>
        <v>0.0006035561551452104</v>
      </c>
      <c r="X218" s="16"/>
      <c r="Y218" s="16">
        <f t="shared" si="16"/>
        <v>0</v>
      </c>
      <c r="Z218" s="16">
        <f t="shared" si="17"/>
        <v>0</v>
      </c>
    </row>
    <row r="219" spans="1:26" ht="12.75">
      <c r="C219" s="8"/>
      <c r="D219" s="11"/>
      <c r="E219" s="11"/>
      <c r="F219" s="8"/>
      <c r="G219" s="8"/>
      <c r="L219" s="8"/>
      <c r="M219" s="8"/>
      <c r="N219" s="8"/>
      <c r="O219" s="9"/>
      <c r="P219" s="9">
        <f t="shared" si="18"/>
        <v>0</v>
      </c>
      <c r="Q219" s="15"/>
      <c r="R219" s="8"/>
      <c r="S219" s="16"/>
      <c r="T219" s="16">
        <f t="shared" si="19"/>
        <v>0</v>
      </c>
      <c r="W219" s="10">
        <f t="shared" si="15"/>
        <v>0.0006035561551452104</v>
      </c>
      <c r="X219" s="16"/>
      <c r="Y219" s="16">
        <f t="shared" si="16"/>
        <v>0</v>
      </c>
      <c r="Z219" s="16">
        <f t="shared" si="17"/>
        <v>0</v>
      </c>
    </row>
    <row r="220" spans="1:26" ht="12.75">
      <c r="C220" s="8"/>
      <c r="D220" s="11"/>
      <c r="E220" s="11"/>
      <c r="F220" s="8"/>
      <c r="G220" s="8"/>
      <c r="L220" s="8"/>
      <c r="M220" s="8"/>
      <c r="N220" s="8"/>
      <c r="O220" s="9"/>
      <c r="P220" s="9">
        <f t="shared" si="18"/>
        <v>0</v>
      </c>
      <c r="Q220" s="15"/>
      <c r="R220" s="8"/>
      <c r="S220" s="16"/>
      <c r="T220" s="16">
        <f t="shared" si="19"/>
        <v>0</v>
      </c>
      <c r="W220" s="10">
        <f t="shared" si="15"/>
        <v>0.0006035561551452104</v>
      </c>
      <c r="X220" s="16"/>
      <c r="Y220" s="16">
        <f t="shared" si="16"/>
        <v>0</v>
      </c>
      <c r="Z220" s="16">
        <f t="shared" si="17"/>
        <v>0</v>
      </c>
    </row>
    <row r="221" spans="1:26" ht="12.75">
      <c r="C221" s="8"/>
      <c r="D221" s="11"/>
      <c r="E221" s="11"/>
      <c r="F221" s="8"/>
      <c r="G221" s="8"/>
      <c r="L221" s="8"/>
      <c r="M221" s="8"/>
      <c r="N221" s="8"/>
      <c r="O221" s="9"/>
      <c r="P221" s="9">
        <f t="shared" si="18"/>
        <v>0</v>
      </c>
      <c r="Q221" s="15"/>
      <c r="R221" s="8"/>
      <c r="S221" s="16"/>
      <c r="T221" s="16">
        <f t="shared" si="19"/>
        <v>0</v>
      </c>
      <c r="W221" s="10">
        <f t="shared" si="15"/>
        <v>0.0006035561551452104</v>
      </c>
      <c r="X221" s="16"/>
      <c r="Y221" s="16">
        <f t="shared" si="16"/>
        <v>0</v>
      </c>
      <c r="Z221" s="16">
        <f t="shared" si="17"/>
        <v>0</v>
      </c>
    </row>
    <row r="222" spans="1:26" ht="12.75">
      <c r="C222" s="8"/>
      <c r="D222" s="11"/>
      <c r="E222" s="11"/>
      <c r="F222" s="8"/>
      <c r="G222" s="8"/>
      <c r="L222" s="8"/>
      <c r="M222" s="8"/>
      <c r="N222" s="8"/>
      <c r="O222" s="9"/>
      <c r="P222" s="9">
        <f t="shared" si="18"/>
        <v>0</v>
      </c>
      <c r="Q222" s="15"/>
      <c r="R222" s="8"/>
      <c r="S222" s="16"/>
      <c r="T222" s="16">
        <f t="shared" si="19"/>
        <v>0</v>
      </c>
      <c r="W222" s="10">
        <f t="shared" si="15"/>
        <v>0.0006035561551452104</v>
      </c>
      <c r="X222" s="16"/>
      <c r="Y222" s="16">
        <f t="shared" si="16"/>
        <v>0</v>
      </c>
      <c r="Z222" s="16">
        <f t="shared" si="17"/>
        <v>0</v>
      </c>
    </row>
    <row r="223" spans="1:26" ht="12.75">
      <c r="C223" s="8"/>
      <c r="D223" s="11"/>
      <c r="E223" s="11"/>
      <c r="F223" s="8"/>
      <c r="G223" s="8"/>
      <c r="L223" s="8"/>
      <c r="M223" s="8"/>
      <c r="N223" s="8"/>
      <c r="O223" s="9"/>
      <c r="P223" s="9">
        <f t="shared" si="18"/>
        <v>0</v>
      </c>
      <c r="Q223" s="15"/>
      <c r="R223" s="8"/>
      <c r="S223" s="16"/>
      <c r="T223" s="16">
        <f t="shared" si="19"/>
        <v>0</v>
      </c>
      <c r="W223" s="10">
        <f t="shared" si="15"/>
        <v>0.0006035561551452104</v>
      </c>
      <c r="X223" s="16"/>
      <c r="Y223" s="16">
        <f t="shared" si="16"/>
        <v>0</v>
      </c>
      <c r="Z223" s="16">
        <f t="shared" si="17"/>
        <v>0</v>
      </c>
    </row>
    <row r="224" spans="1:26" ht="12.75">
      <c r="C224" s="8"/>
      <c r="D224" s="11"/>
      <c r="E224" s="11"/>
      <c r="F224" s="8"/>
      <c r="G224" s="8"/>
      <c r="L224" s="8"/>
      <c r="M224" s="8"/>
      <c r="N224" s="8"/>
      <c r="O224" s="9"/>
      <c r="P224" s="9">
        <f t="shared" si="18"/>
        <v>0</v>
      </c>
      <c r="Q224" s="15"/>
      <c r="R224" s="8"/>
      <c r="S224" s="16"/>
      <c r="T224" s="16">
        <f t="shared" si="19"/>
        <v>0</v>
      </c>
      <c r="W224" s="10">
        <f t="shared" si="15"/>
        <v>0.0006035561551452104</v>
      </c>
      <c r="X224" s="16"/>
      <c r="Y224" s="16">
        <f t="shared" si="16"/>
        <v>0</v>
      </c>
      <c r="Z224" s="16">
        <f t="shared" si="17"/>
        <v>0</v>
      </c>
    </row>
    <row r="225" spans="1:26" ht="12.75">
      <c r="C225" s="8"/>
      <c r="D225" s="11"/>
      <c r="E225" s="11"/>
      <c r="F225" s="8"/>
      <c r="G225" s="8"/>
      <c r="L225" s="8"/>
      <c r="M225" s="8"/>
      <c r="N225" s="8"/>
      <c r="O225" s="9"/>
      <c r="P225" s="9">
        <f t="shared" si="18"/>
        <v>0</v>
      </c>
      <c r="Q225" s="15"/>
      <c r="R225" s="8"/>
      <c r="S225" s="16"/>
      <c r="T225" s="16">
        <f t="shared" si="19"/>
        <v>0</v>
      </c>
      <c r="W225" s="10">
        <f t="shared" si="15"/>
        <v>0.0006035561551452104</v>
      </c>
      <c r="X225" s="16"/>
      <c r="Y225" s="16">
        <f t="shared" si="16"/>
        <v>0</v>
      </c>
      <c r="Z225" s="16">
        <f t="shared" si="17"/>
        <v>0</v>
      </c>
    </row>
    <row r="226" spans="1:26" ht="12.75">
      <c r="C226" s="8"/>
      <c r="D226" s="11"/>
      <c r="E226" s="11"/>
      <c r="F226" s="8"/>
      <c r="G226" s="8"/>
      <c r="L226" s="8"/>
      <c r="M226" s="8"/>
      <c r="N226" s="8"/>
      <c r="O226" s="9"/>
      <c r="P226" s="9">
        <f t="shared" si="18"/>
        <v>0</v>
      </c>
      <c r="Q226" s="15"/>
      <c r="R226" s="8"/>
      <c r="S226" s="16"/>
      <c r="T226" s="16">
        <f t="shared" si="19"/>
        <v>0</v>
      </c>
      <c r="W226" s="10">
        <f t="shared" si="15"/>
        <v>0.0006035561551452104</v>
      </c>
      <c r="X226" s="16"/>
      <c r="Y226" s="16">
        <f t="shared" si="16"/>
        <v>0</v>
      </c>
      <c r="Z226" s="16">
        <f t="shared" si="17"/>
        <v>0</v>
      </c>
    </row>
    <row r="227" spans="1:26" ht="12.75">
      <c r="C227" s="8"/>
      <c r="D227" s="11"/>
      <c r="E227" s="11"/>
      <c r="F227" s="8"/>
      <c r="G227" s="8"/>
      <c r="L227" s="8"/>
      <c r="M227" s="8"/>
      <c r="N227" s="8"/>
      <c r="O227" s="9"/>
      <c r="P227" s="9">
        <f t="shared" si="18"/>
        <v>0</v>
      </c>
      <c r="Q227" s="15"/>
      <c r="R227" s="8"/>
      <c r="S227" s="16"/>
      <c r="T227" s="16">
        <f t="shared" si="19"/>
        <v>0</v>
      </c>
      <c r="W227" s="10">
        <f t="shared" si="15"/>
        <v>0.0006035561551452104</v>
      </c>
      <c r="X227" s="16"/>
      <c r="Y227" s="16">
        <f t="shared" si="16"/>
        <v>0</v>
      </c>
      <c r="Z227" s="16">
        <f t="shared" si="17"/>
        <v>0</v>
      </c>
    </row>
    <row r="228" spans="1:26" ht="12.75">
      <c r="C228" s="8"/>
      <c r="D228" s="11"/>
      <c r="E228" s="11"/>
      <c r="F228" s="8"/>
      <c r="G228" s="8"/>
      <c r="L228" s="8"/>
      <c r="M228" s="8"/>
      <c r="N228" s="8"/>
      <c r="O228" s="9"/>
      <c r="P228" s="9">
        <f t="shared" si="18"/>
        <v>0</v>
      </c>
      <c r="Q228" s="15"/>
      <c r="R228" s="8"/>
      <c r="S228" s="16"/>
      <c r="T228" s="16">
        <f t="shared" si="19"/>
        <v>0</v>
      </c>
      <c r="W228" s="10">
        <f t="shared" si="15"/>
        <v>0.0006035561551452104</v>
      </c>
      <c r="X228" s="16"/>
      <c r="Y228" s="16">
        <f t="shared" si="16"/>
        <v>0</v>
      </c>
      <c r="Z228" s="16">
        <f t="shared" si="17"/>
        <v>0</v>
      </c>
    </row>
    <row r="229" spans="1:26" ht="12.75">
      <c r="C229" s="8"/>
      <c r="D229" s="11"/>
      <c r="E229" s="11"/>
      <c r="F229" s="8"/>
      <c r="G229" s="8"/>
      <c r="L229" s="8"/>
      <c r="M229" s="8"/>
      <c r="N229" s="8"/>
      <c r="O229" s="9"/>
      <c r="P229" s="9">
        <f t="shared" si="18"/>
        <v>0</v>
      </c>
      <c r="Q229" s="15"/>
      <c r="R229" s="8"/>
      <c r="S229" s="16"/>
      <c r="T229" s="16">
        <f t="shared" si="19"/>
        <v>0</v>
      </c>
      <c r="W229" s="10">
        <f t="shared" si="15"/>
        <v>0.0006035561551452104</v>
      </c>
      <c r="X229" s="16"/>
      <c r="Y229" s="16">
        <f t="shared" si="16"/>
        <v>0</v>
      </c>
      <c r="Z229" s="16">
        <f t="shared" si="17"/>
        <v>0</v>
      </c>
    </row>
    <row r="230" spans="1:26" ht="12.75">
      <c r="C230" s="8"/>
      <c r="D230" s="11"/>
      <c r="E230" s="11"/>
      <c r="F230" s="8"/>
      <c r="G230" s="8"/>
      <c r="L230" s="8"/>
      <c r="M230" s="8"/>
      <c r="N230" s="8"/>
      <c r="O230" s="9"/>
      <c r="P230" s="9">
        <f t="shared" si="18"/>
        <v>0</v>
      </c>
      <c r="Q230" s="15"/>
      <c r="R230" s="8"/>
      <c r="S230" s="16"/>
      <c r="T230" s="16">
        <f t="shared" si="19"/>
        <v>0</v>
      </c>
      <c r="W230" s="10">
        <f t="shared" si="15"/>
        <v>0.0006035561551452104</v>
      </c>
      <c r="X230" s="16"/>
      <c r="Y230" s="16">
        <f t="shared" si="16"/>
        <v>0</v>
      </c>
      <c r="Z230" s="16">
        <f t="shared" si="17"/>
        <v>0</v>
      </c>
    </row>
    <row r="231" spans="1:26" ht="12.75">
      <c r="C231" s="8"/>
      <c r="D231" s="11"/>
      <c r="E231" s="11"/>
      <c r="F231" s="8"/>
      <c r="G231" s="8"/>
      <c r="L231" s="8"/>
      <c r="M231" s="8"/>
      <c r="N231" s="8"/>
      <c r="O231" s="9"/>
      <c r="P231" s="9">
        <f t="shared" si="18"/>
        <v>0</v>
      </c>
      <c r="Q231" s="15"/>
      <c r="R231" s="8"/>
      <c r="S231" s="16"/>
      <c r="T231" s="16">
        <f t="shared" si="19"/>
        <v>0</v>
      </c>
      <c r="W231" s="10">
        <f t="shared" si="15"/>
        <v>0.0006035561551452104</v>
      </c>
      <c r="X231" s="16"/>
      <c r="Y231" s="16">
        <f t="shared" si="16"/>
        <v>0</v>
      </c>
      <c r="Z231" s="16">
        <f t="shared" si="17"/>
        <v>0</v>
      </c>
    </row>
    <row r="232" spans="1:26" ht="12.75">
      <c r="C232" s="8"/>
      <c r="D232" s="11"/>
      <c r="E232" s="11"/>
      <c r="F232" s="8"/>
      <c r="G232" s="8"/>
      <c r="L232" s="8"/>
      <c r="M232" s="8"/>
      <c r="N232" s="8"/>
      <c r="O232" s="9"/>
      <c r="P232" s="9">
        <f t="shared" si="18"/>
        <v>0</v>
      </c>
      <c r="Q232" s="15"/>
      <c r="R232" s="8"/>
      <c r="S232" s="16"/>
      <c r="T232" s="16">
        <f t="shared" si="19"/>
        <v>0</v>
      </c>
      <c r="W232" s="10">
        <f t="shared" si="15"/>
        <v>0.0006035561551452104</v>
      </c>
      <c r="X232" s="16"/>
      <c r="Y232" s="16">
        <f t="shared" si="16"/>
        <v>0</v>
      </c>
      <c r="Z232" s="16">
        <f t="shared" si="17"/>
        <v>0</v>
      </c>
    </row>
    <row r="233" spans="1:26" ht="12.75">
      <c r="C233" s="8"/>
      <c r="D233" s="11"/>
      <c r="E233" s="11"/>
      <c r="F233" s="8"/>
      <c r="G233" s="8"/>
      <c r="L233" s="8"/>
      <c r="M233" s="8"/>
      <c r="N233" s="8"/>
      <c r="O233" s="9"/>
      <c r="P233" s="9">
        <f t="shared" si="18"/>
        <v>0</v>
      </c>
      <c r="Q233" s="15"/>
      <c r="R233" s="8"/>
      <c r="S233" s="16"/>
      <c r="T233" s="16">
        <f t="shared" si="19"/>
        <v>0</v>
      </c>
      <c r="W233" s="10">
        <f t="shared" si="15"/>
        <v>0.0006035561551452104</v>
      </c>
      <c r="X233" s="16"/>
      <c r="Y233" s="16">
        <f t="shared" si="16"/>
        <v>0</v>
      </c>
      <c r="Z233" s="16">
        <f t="shared" si="17"/>
        <v>0</v>
      </c>
    </row>
    <row r="234" spans="1:26" ht="12.75">
      <c r="C234" s="8"/>
      <c r="D234" s="11"/>
      <c r="E234" s="11"/>
      <c r="F234" s="8"/>
      <c r="G234" s="8"/>
      <c r="L234" s="8"/>
      <c r="M234" s="8"/>
      <c r="N234" s="8"/>
      <c r="O234" s="9"/>
      <c r="P234" s="9">
        <f t="shared" si="18"/>
        <v>0</v>
      </c>
      <c r="Q234" s="15"/>
      <c r="R234" s="8"/>
      <c r="S234" s="16"/>
      <c r="T234" s="16">
        <f t="shared" si="19"/>
        <v>0</v>
      </c>
      <c r="W234" s="10">
        <f t="shared" si="15"/>
        <v>0.0006035561551452104</v>
      </c>
      <c r="X234" s="16"/>
      <c r="Y234" s="16">
        <f t="shared" si="16"/>
        <v>0</v>
      </c>
      <c r="Z234" s="16">
        <f t="shared" si="17"/>
        <v>0</v>
      </c>
    </row>
    <row r="235" spans="1:26" ht="12.75">
      <c r="C235" s="8"/>
      <c r="D235" s="11"/>
      <c r="E235" s="11"/>
      <c r="F235" s="8"/>
      <c r="G235" s="8"/>
      <c r="L235" s="8"/>
      <c r="M235" s="8"/>
      <c r="N235" s="8"/>
      <c r="O235" s="9"/>
      <c r="P235" s="9">
        <f t="shared" si="18"/>
        <v>0</v>
      </c>
      <c r="Q235" s="15"/>
      <c r="R235" s="8"/>
      <c r="S235" s="16"/>
      <c r="T235" s="16">
        <f t="shared" si="19"/>
        <v>0</v>
      </c>
      <c r="W235" s="10">
        <f t="shared" si="15"/>
        <v>0.0006035561551452104</v>
      </c>
      <c r="X235" s="16"/>
      <c r="Y235" s="16">
        <f t="shared" si="16"/>
        <v>0</v>
      </c>
      <c r="Z235" s="16">
        <f t="shared" si="17"/>
        <v>0</v>
      </c>
    </row>
    <row r="236" spans="1:26" ht="12.75">
      <c r="C236" s="8"/>
      <c r="D236" s="11"/>
      <c r="E236" s="11"/>
      <c r="F236" s="8"/>
      <c r="G236" s="8"/>
      <c r="L236" s="8"/>
      <c r="M236" s="8"/>
      <c r="N236" s="8"/>
      <c r="O236" s="9"/>
      <c r="P236" s="9">
        <f t="shared" si="18"/>
        <v>0</v>
      </c>
      <c r="Q236" s="15"/>
      <c r="R236" s="8"/>
      <c r="S236" s="16"/>
      <c r="T236" s="16">
        <f t="shared" si="19"/>
        <v>0</v>
      </c>
      <c r="W236" s="10">
        <f t="shared" si="15"/>
        <v>0.0006035561551452104</v>
      </c>
      <c r="X236" s="16"/>
      <c r="Y236" s="16">
        <f t="shared" si="16"/>
        <v>0</v>
      </c>
      <c r="Z236" s="16">
        <f t="shared" si="17"/>
        <v>0</v>
      </c>
    </row>
    <row r="237" spans="1:26" ht="12.75">
      <c r="C237" s="8"/>
      <c r="D237" s="11"/>
      <c r="E237" s="11"/>
      <c r="F237" s="8"/>
      <c r="G237" s="8"/>
      <c r="L237" s="8"/>
      <c r="M237" s="8"/>
      <c r="N237" s="8"/>
      <c r="O237" s="9"/>
      <c r="P237" s="9">
        <f t="shared" si="18"/>
        <v>0</v>
      </c>
      <c r="Q237" s="15"/>
      <c r="R237" s="8"/>
      <c r="S237" s="16"/>
      <c r="T237" s="16">
        <f t="shared" si="19"/>
        <v>0</v>
      </c>
      <c r="W237" s="10">
        <f t="shared" si="15"/>
        <v>0.0006035561551452104</v>
      </c>
      <c r="X237" s="16"/>
      <c r="Y237" s="16">
        <f t="shared" si="16"/>
        <v>0</v>
      </c>
      <c r="Z237" s="16">
        <f t="shared" si="17"/>
        <v>0</v>
      </c>
    </row>
    <row r="238" spans="1:26" ht="12.75">
      <c r="C238" s="8"/>
      <c r="D238" s="11"/>
      <c r="E238" s="11"/>
      <c r="F238" s="8"/>
      <c r="G238" s="8"/>
      <c r="L238" s="8"/>
      <c r="M238" s="8"/>
      <c r="N238" s="8"/>
      <c r="O238" s="9"/>
      <c r="P238" s="9">
        <f t="shared" si="18"/>
        <v>0</v>
      </c>
      <c r="Q238" s="15"/>
      <c r="R238" s="8"/>
      <c r="S238" s="16"/>
      <c r="T238" s="16">
        <f t="shared" si="19"/>
        <v>0</v>
      </c>
      <c r="W238" s="10">
        <f t="shared" si="15"/>
        <v>0.0006035561551452104</v>
      </c>
      <c r="X238" s="16"/>
      <c r="Y238" s="16">
        <f t="shared" si="16"/>
        <v>0</v>
      </c>
      <c r="Z238" s="16">
        <f t="shared" si="17"/>
        <v>0</v>
      </c>
    </row>
    <row r="239" spans="1:26" ht="12.75">
      <c r="C239" s="8"/>
      <c r="D239" s="11"/>
      <c r="E239" s="11"/>
      <c r="F239" s="8"/>
      <c r="G239" s="8"/>
      <c r="L239" s="8"/>
      <c r="M239" s="8"/>
      <c r="N239" s="8"/>
      <c r="O239" s="9"/>
      <c r="P239" s="9">
        <f t="shared" si="18"/>
        <v>0</v>
      </c>
      <c r="Q239" s="15"/>
      <c r="R239" s="8"/>
      <c r="S239" s="16"/>
      <c r="T239" s="16">
        <f t="shared" si="19"/>
        <v>0</v>
      </c>
      <c r="W239" s="10">
        <f t="shared" si="15"/>
        <v>0.0006035561551452104</v>
      </c>
      <c r="X239" s="16"/>
      <c r="Y239" s="16">
        <f t="shared" si="16"/>
        <v>0</v>
      </c>
      <c r="Z239" s="16">
        <f t="shared" si="17"/>
        <v>0</v>
      </c>
    </row>
    <row r="240" spans="1:26" ht="12.75">
      <c r="C240" s="8"/>
      <c r="D240" s="11"/>
      <c r="E240" s="11"/>
      <c r="F240" s="8"/>
      <c r="G240" s="8"/>
      <c r="L240" s="8"/>
      <c r="M240" s="8"/>
      <c r="N240" s="8"/>
      <c r="O240" s="9"/>
      <c r="P240" s="9">
        <f t="shared" si="18"/>
        <v>0</v>
      </c>
      <c r="Q240" s="15"/>
      <c r="R240" s="8"/>
      <c r="S240" s="16"/>
      <c r="T240" s="16">
        <f t="shared" si="19"/>
        <v>0</v>
      </c>
      <c r="W240" s="10">
        <f t="shared" si="15"/>
        <v>0.0006035561551452104</v>
      </c>
      <c r="X240" s="16"/>
      <c r="Y240" s="16">
        <f t="shared" si="16"/>
        <v>0</v>
      </c>
      <c r="Z240" s="16">
        <f t="shared" si="17"/>
        <v>0</v>
      </c>
    </row>
    <row r="241" spans="1:26" ht="12.75">
      <c r="C241" s="8"/>
      <c r="D241" s="11"/>
      <c r="E241" s="11"/>
      <c r="F241" s="8"/>
      <c r="G241" s="8"/>
      <c r="L241" s="8"/>
      <c r="M241" s="8"/>
      <c r="N241" s="8"/>
      <c r="O241" s="9"/>
      <c r="P241" s="9">
        <f t="shared" si="18"/>
        <v>0</v>
      </c>
      <c r="Q241" s="15"/>
      <c r="R241" s="8"/>
      <c r="S241" s="16"/>
      <c r="T241" s="16">
        <f t="shared" si="19"/>
        <v>0</v>
      </c>
      <c r="W241" s="10">
        <f t="shared" si="15"/>
        <v>0.0006035561551452104</v>
      </c>
      <c r="X241" s="16"/>
      <c r="Y241" s="16">
        <f t="shared" si="16"/>
        <v>0</v>
      </c>
      <c r="Z241" s="16">
        <f t="shared" si="17"/>
        <v>0</v>
      </c>
    </row>
    <row r="242" spans="1:26" ht="12.75">
      <c r="C242" s="8"/>
      <c r="D242" s="11"/>
      <c r="E242" s="11"/>
      <c r="F242" s="8"/>
      <c r="G242" s="8"/>
      <c r="L242" s="8"/>
      <c r="M242" s="8"/>
      <c r="N242" s="8"/>
      <c r="O242" s="9"/>
      <c r="P242" s="9">
        <f t="shared" si="18"/>
        <v>0</v>
      </c>
      <c r="Q242" s="15"/>
      <c r="R242" s="8"/>
      <c r="S242" s="16"/>
      <c r="T242" s="16">
        <f t="shared" si="19"/>
        <v>0</v>
      </c>
      <c r="W242" s="10">
        <f t="shared" si="15"/>
        <v>0.0006035561551452104</v>
      </c>
      <c r="X242" s="16"/>
      <c r="Y242" s="16">
        <f t="shared" si="16"/>
        <v>0</v>
      </c>
      <c r="Z242" s="16">
        <f t="shared" si="17"/>
        <v>0</v>
      </c>
    </row>
    <row r="243" spans="1:26" ht="12.75">
      <c r="C243" s="8"/>
      <c r="D243" s="11"/>
      <c r="E243" s="11"/>
      <c r="F243" s="8"/>
      <c r="G243" s="8"/>
      <c r="L243" s="8"/>
      <c r="M243" s="8"/>
      <c r="N243" s="8"/>
      <c r="O243" s="9"/>
      <c r="P243" s="9">
        <f t="shared" si="18"/>
        <v>0</v>
      </c>
      <c r="Q243" s="15"/>
      <c r="R243" s="8"/>
      <c r="S243" s="16"/>
      <c r="T243" s="16">
        <f t="shared" si="19"/>
        <v>0</v>
      </c>
      <c r="W243" s="10">
        <f aca="true" t="shared" si="20" ref="W243:W306">IF(((R244-R243)/$AA$3)&lt;=0.00003,((W242+W241+W240)/3),((R244-R243)/$AA$3))</f>
        <v>0.0006035561551452104</v>
      </c>
      <c r="X243" s="16"/>
      <c r="Y243" s="16">
        <f t="shared" si="16"/>
        <v>0</v>
      </c>
      <c r="Z243" s="16">
        <f t="shared" si="17"/>
        <v>0</v>
      </c>
    </row>
    <row r="244" spans="1:26" ht="12.75">
      <c r="C244" s="8"/>
      <c r="D244" s="11"/>
      <c r="E244" s="11"/>
      <c r="F244" s="8"/>
      <c r="G244" s="8"/>
      <c r="L244" s="8"/>
      <c r="M244" s="8"/>
      <c r="N244" s="8"/>
      <c r="O244" s="9"/>
      <c r="P244" s="9">
        <f t="shared" si="18"/>
        <v>0</v>
      </c>
      <c r="Q244" s="15"/>
      <c r="R244" s="8"/>
      <c r="S244" s="16"/>
      <c r="T244" s="16">
        <f t="shared" si="19"/>
        <v>0</v>
      </c>
      <c r="W244" s="10">
        <f t="shared" si="20"/>
        <v>0.0006035561551452104</v>
      </c>
      <c r="X244" s="16"/>
      <c r="Y244" s="16">
        <f t="shared" si="16"/>
        <v>0</v>
      </c>
      <c r="Z244" s="16">
        <f t="shared" si="17"/>
        <v>0</v>
      </c>
    </row>
    <row r="245" spans="1:26" ht="12.75">
      <c r="C245" s="8"/>
      <c r="D245" s="11"/>
      <c r="E245" s="11"/>
      <c r="F245" s="8"/>
      <c r="G245" s="8"/>
      <c r="L245" s="8"/>
      <c r="M245" s="8"/>
      <c r="N245" s="8"/>
      <c r="O245" s="9"/>
      <c r="P245" s="9">
        <f t="shared" si="18"/>
        <v>0</v>
      </c>
      <c r="Q245" s="15"/>
      <c r="R245" s="8"/>
      <c r="S245" s="16"/>
      <c r="T245" s="16">
        <f t="shared" si="19"/>
        <v>0</v>
      </c>
      <c r="W245" s="10">
        <f t="shared" si="20"/>
        <v>0.0006035561551452104</v>
      </c>
      <c r="X245" s="16"/>
      <c r="Y245" s="16">
        <f t="shared" si="16"/>
        <v>0</v>
      </c>
      <c r="Z245" s="16">
        <f t="shared" si="17"/>
        <v>0</v>
      </c>
    </row>
    <row r="246" spans="1:26" ht="12.75">
      <c r="C246" s="8"/>
      <c r="D246" s="11"/>
      <c r="E246" s="11"/>
      <c r="F246" s="8"/>
      <c r="G246" s="8"/>
      <c r="L246" s="8"/>
      <c r="M246" s="8"/>
      <c r="N246" s="8"/>
      <c r="O246" s="9"/>
      <c r="P246" s="9">
        <f t="shared" si="18"/>
        <v>0</v>
      </c>
      <c r="Q246" s="15"/>
      <c r="R246" s="8"/>
      <c r="S246" s="16"/>
      <c r="T246" s="16">
        <f t="shared" si="19"/>
        <v>0</v>
      </c>
      <c r="W246" s="10">
        <f t="shared" si="20"/>
        <v>0.0006035561551452104</v>
      </c>
      <c r="X246" s="16"/>
      <c r="Y246" s="16">
        <f t="shared" si="16"/>
        <v>0</v>
      </c>
      <c r="Z246" s="16">
        <f t="shared" si="17"/>
        <v>0</v>
      </c>
    </row>
    <row r="247" spans="1:26" ht="12.75">
      <c r="C247" s="8"/>
      <c r="D247" s="11"/>
      <c r="E247" s="11"/>
      <c r="F247" s="8"/>
      <c r="G247" s="8"/>
      <c r="L247" s="8"/>
      <c r="M247" s="8"/>
      <c r="N247" s="8"/>
      <c r="O247" s="9"/>
      <c r="P247" s="9">
        <f t="shared" si="18"/>
        <v>0</v>
      </c>
      <c r="Q247" s="15"/>
      <c r="R247" s="8"/>
      <c r="S247" s="16"/>
      <c r="T247" s="16">
        <f t="shared" si="19"/>
        <v>0</v>
      </c>
      <c r="W247" s="10">
        <f t="shared" si="20"/>
        <v>0.0006035561551452104</v>
      </c>
      <c r="X247" s="16"/>
      <c r="Y247" s="16">
        <f t="shared" si="16"/>
        <v>0</v>
      </c>
      <c r="Z247" s="16">
        <f t="shared" si="17"/>
        <v>0</v>
      </c>
    </row>
    <row r="248" spans="1:26" ht="12.75">
      <c r="C248" s="8"/>
      <c r="D248" s="11"/>
      <c r="E248" s="11"/>
      <c r="F248" s="8"/>
      <c r="G248" s="8"/>
      <c r="L248" s="8"/>
      <c r="M248" s="8"/>
      <c r="N248" s="8"/>
      <c r="O248" s="9"/>
      <c r="P248" s="9">
        <f t="shared" si="18"/>
        <v>0</v>
      </c>
      <c r="Q248" s="15"/>
      <c r="R248" s="8"/>
      <c r="S248" s="16"/>
      <c r="T248" s="16">
        <f t="shared" si="19"/>
        <v>0</v>
      </c>
      <c r="W248" s="10">
        <f t="shared" si="20"/>
        <v>0.0006035561551452104</v>
      </c>
      <c r="X248" s="16"/>
      <c r="Y248" s="16">
        <f t="shared" si="16"/>
        <v>0</v>
      </c>
      <c r="Z248" s="16">
        <f t="shared" si="17"/>
        <v>0</v>
      </c>
    </row>
    <row r="249" spans="1:26" ht="12.75">
      <c r="C249" s="8"/>
      <c r="D249" s="11"/>
      <c r="E249" s="11"/>
      <c r="F249" s="8"/>
      <c r="G249" s="8"/>
      <c r="L249" s="8"/>
      <c r="M249" s="8"/>
      <c r="N249" s="8"/>
      <c r="O249" s="9"/>
      <c r="P249" s="9">
        <f t="shared" si="18"/>
        <v>0</v>
      </c>
      <c r="Q249" s="15"/>
      <c r="R249" s="8"/>
      <c r="S249" s="16"/>
      <c r="T249" s="16">
        <f t="shared" si="19"/>
        <v>0</v>
      </c>
      <c r="W249" s="10">
        <f t="shared" si="20"/>
        <v>0.0006035561551452104</v>
      </c>
      <c r="X249" s="16"/>
      <c r="Y249" s="16">
        <f t="shared" si="16"/>
        <v>0</v>
      </c>
      <c r="Z249" s="16">
        <f t="shared" si="17"/>
        <v>0</v>
      </c>
    </row>
    <row r="250" spans="1:26" ht="12.75">
      <c r="C250" s="8"/>
      <c r="D250" s="11"/>
      <c r="E250" s="11"/>
      <c r="F250" s="8"/>
      <c r="G250" s="8"/>
      <c r="L250" s="8"/>
      <c r="M250" s="8"/>
      <c r="N250" s="8"/>
      <c r="O250" s="9"/>
      <c r="P250" s="9">
        <f t="shared" si="18"/>
        <v>0</v>
      </c>
      <c r="Q250" s="15"/>
      <c r="R250" s="8"/>
      <c r="S250" s="16"/>
      <c r="T250" s="16">
        <f t="shared" si="19"/>
        <v>0</v>
      </c>
      <c r="W250" s="10">
        <f t="shared" si="20"/>
        <v>0.0006035561551452104</v>
      </c>
      <c r="X250" s="16"/>
      <c r="Y250" s="16">
        <f t="shared" si="16"/>
        <v>0</v>
      </c>
      <c r="Z250" s="16">
        <f t="shared" si="17"/>
        <v>0</v>
      </c>
    </row>
    <row r="251" spans="1:26" ht="12.75">
      <c r="C251" s="8"/>
      <c r="D251" s="11"/>
      <c r="E251" s="11"/>
      <c r="F251" s="8"/>
      <c r="G251" s="8"/>
      <c r="L251" s="8"/>
      <c r="M251" s="8"/>
      <c r="N251" s="8"/>
      <c r="O251" s="9"/>
      <c r="P251" s="9">
        <f t="shared" si="18"/>
        <v>0</v>
      </c>
      <c r="Q251" s="15"/>
      <c r="R251" s="8"/>
      <c r="S251" s="16"/>
      <c r="T251" s="16">
        <f t="shared" si="19"/>
        <v>0</v>
      </c>
      <c r="W251" s="10">
        <f t="shared" si="20"/>
        <v>0.0006035561551452104</v>
      </c>
      <c r="X251" s="16"/>
      <c r="Y251" s="16">
        <f t="shared" si="16"/>
        <v>0</v>
      </c>
      <c r="Z251" s="16">
        <f t="shared" si="17"/>
        <v>0</v>
      </c>
    </row>
    <row r="252" spans="1:26" ht="12.75">
      <c r="C252" s="8"/>
      <c r="D252" s="11"/>
      <c r="E252" s="11"/>
      <c r="F252" s="8"/>
      <c r="G252" s="8"/>
      <c r="L252" s="8"/>
      <c r="M252" s="8"/>
      <c r="N252" s="8"/>
      <c r="O252" s="9"/>
      <c r="P252" s="9">
        <f t="shared" si="18"/>
        <v>0</v>
      </c>
      <c r="Q252" s="15"/>
      <c r="R252" s="8"/>
      <c r="S252" s="16"/>
      <c r="T252" s="16">
        <f t="shared" si="19"/>
        <v>0</v>
      </c>
      <c r="W252" s="10">
        <f t="shared" si="20"/>
        <v>0.0006035561551452104</v>
      </c>
      <c r="X252" s="16"/>
      <c r="Y252" s="16">
        <f t="shared" si="16"/>
        <v>0</v>
      </c>
      <c r="Z252" s="16">
        <f t="shared" si="17"/>
        <v>0</v>
      </c>
    </row>
    <row r="253" spans="1:26" ht="12.75">
      <c r="C253" s="8"/>
      <c r="D253" s="11"/>
      <c r="E253" s="11"/>
      <c r="F253" s="8"/>
      <c r="G253" s="8"/>
      <c r="L253" s="8"/>
      <c r="M253" s="8"/>
      <c r="N253" s="8"/>
      <c r="O253" s="9"/>
      <c r="P253" s="9">
        <f t="shared" si="18"/>
        <v>0</v>
      </c>
      <c r="Q253" s="15"/>
      <c r="R253" s="8"/>
      <c r="S253" s="16"/>
      <c r="T253" s="16">
        <f t="shared" si="19"/>
        <v>0</v>
      </c>
      <c r="W253" s="10">
        <f t="shared" si="20"/>
        <v>0.0006035561551452104</v>
      </c>
      <c r="X253" s="16"/>
      <c r="Y253" s="16">
        <f t="shared" si="16"/>
        <v>0</v>
      </c>
      <c r="Z253" s="16">
        <f t="shared" si="17"/>
        <v>0</v>
      </c>
    </row>
    <row r="254" spans="1:26" ht="12.75">
      <c r="C254" s="8"/>
      <c r="D254" s="11"/>
      <c r="E254" s="11"/>
      <c r="F254" s="8"/>
      <c r="G254" s="8"/>
      <c r="L254" s="8"/>
      <c r="M254" s="8"/>
      <c r="N254" s="8"/>
      <c r="O254" s="9"/>
      <c r="P254" s="9">
        <f t="shared" si="18"/>
        <v>0</v>
      </c>
      <c r="Q254" s="15"/>
      <c r="R254" s="8"/>
      <c r="S254" s="16"/>
      <c r="T254" s="16">
        <f t="shared" si="19"/>
        <v>0</v>
      </c>
      <c r="W254" s="10">
        <f t="shared" si="20"/>
        <v>0.0006035561551452104</v>
      </c>
      <c r="X254" s="16"/>
      <c r="Y254" s="16">
        <f t="shared" si="16"/>
        <v>0</v>
      </c>
      <c r="Z254" s="16">
        <f t="shared" si="17"/>
        <v>0</v>
      </c>
    </row>
    <row r="255" spans="1:26" ht="12.75">
      <c r="C255" s="8"/>
      <c r="D255" s="11"/>
      <c r="E255" s="11"/>
      <c r="F255" s="8"/>
      <c r="G255" s="8"/>
      <c r="L255" s="8"/>
      <c r="M255" s="8"/>
      <c r="N255" s="8"/>
      <c r="O255" s="9"/>
      <c r="P255" s="9">
        <f t="shared" si="18"/>
        <v>0</v>
      </c>
      <c r="Q255" s="15"/>
      <c r="R255" s="8"/>
      <c r="S255" s="16"/>
      <c r="T255" s="16">
        <f t="shared" si="19"/>
        <v>0</v>
      </c>
      <c r="W255" s="10">
        <f t="shared" si="20"/>
        <v>0.0006035561551452104</v>
      </c>
      <c r="X255" s="16"/>
      <c r="Y255" s="16">
        <f t="shared" si="16"/>
        <v>0</v>
      </c>
      <c r="Z255" s="16">
        <f t="shared" si="17"/>
        <v>0</v>
      </c>
    </row>
    <row r="256" spans="1:26" ht="12.75">
      <c r="C256" s="8"/>
      <c r="D256" s="11"/>
      <c r="E256" s="11"/>
      <c r="F256" s="8"/>
      <c r="G256" s="8"/>
      <c r="L256" s="8"/>
      <c r="M256" s="8"/>
      <c r="N256" s="8"/>
      <c r="O256" s="9"/>
      <c r="P256" s="9">
        <f t="shared" si="18"/>
        <v>0</v>
      </c>
      <c r="Q256" s="15"/>
      <c r="R256" s="8"/>
      <c r="S256" s="16"/>
      <c r="T256" s="16">
        <f t="shared" si="19"/>
        <v>0</v>
      </c>
      <c r="W256" s="10">
        <f t="shared" si="20"/>
        <v>0.0006035561551452104</v>
      </c>
      <c r="X256" s="16"/>
      <c r="Y256" s="16">
        <f t="shared" si="16"/>
        <v>0</v>
      </c>
      <c r="Z256" s="16">
        <f t="shared" si="17"/>
        <v>0</v>
      </c>
    </row>
    <row r="257" spans="1:26" ht="12.75">
      <c r="C257" s="8"/>
      <c r="D257" s="11"/>
      <c r="E257" s="11"/>
      <c r="F257" s="8"/>
      <c r="G257" s="8"/>
      <c r="L257" s="8"/>
      <c r="M257" s="8"/>
      <c r="N257" s="8"/>
      <c r="O257" s="9"/>
      <c r="P257" s="9">
        <f t="shared" si="18"/>
        <v>0</v>
      </c>
      <c r="Q257" s="15"/>
      <c r="R257" s="8"/>
      <c r="S257" s="16"/>
      <c r="T257" s="16">
        <f t="shared" si="19"/>
        <v>0</v>
      </c>
      <c r="W257" s="10">
        <f t="shared" si="20"/>
        <v>0.0006035561551452104</v>
      </c>
      <c r="X257" s="16"/>
      <c r="Y257" s="16">
        <f t="shared" si="16"/>
        <v>0</v>
      </c>
      <c r="Z257" s="16">
        <f t="shared" si="17"/>
        <v>0</v>
      </c>
    </row>
    <row r="258" spans="1:26" ht="12.75">
      <c r="C258" s="8"/>
      <c r="D258" s="11"/>
      <c r="E258" s="11"/>
      <c r="F258" s="8"/>
      <c r="G258" s="8"/>
      <c r="L258" s="8"/>
      <c r="M258" s="8"/>
      <c r="N258" s="8"/>
      <c r="O258" s="9"/>
      <c r="P258" s="9">
        <f t="shared" si="18"/>
        <v>0</v>
      </c>
      <c r="Q258" s="15"/>
      <c r="R258" s="8"/>
      <c r="S258" s="16"/>
      <c r="T258" s="16">
        <f t="shared" si="19"/>
        <v>0</v>
      </c>
      <c r="W258" s="10">
        <f t="shared" si="20"/>
        <v>0.0006035561551452104</v>
      </c>
      <c r="X258" s="16"/>
      <c r="Y258" s="16">
        <f t="shared" si="16"/>
        <v>0</v>
      </c>
      <c r="Z258" s="16">
        <f t="shared" si="17"/>
        <v>0</v>
      </c>
    </row>
    <row r="259" spans="1:26" ht="12.75">
      <c r="C259" s="8"/>
      <c r="D259" s="11"/>
      <c r="E259" s="11"/>
      <c r="F259" s="8"/>
      <c r="G259" s="8"/>
      <c r="L259" s="8"/>
      <c r="M259" s="8"/>
      <c r="N259" s="8"/>
      <c r="O259" s="9"/>
      <c r="P259" s="9">
        <f t="shared" si="18"/>
        <v>0</v>
      </c>
      <c r="Q259" s="15"/>
      <c r="R259" s="8"/>
      <c r="S259" s="16"/>
      <c r="T259" s="16">
        <f t="shared" si="19"/>
        <v>0</v>
      </c>
      <c r="W259" s="10">
        <f t="shared" si="20"/>
        <v>0.0006035561551452104</v>
      </c>
      <c r="X259" s="16"/>
      <c r="Y259" s="16">
        <f aca="true" t="shared" si="21" ref="Y259:Y322">X260*(1-$AB$3)</f>
        <v>0</v>
      </c>
      <c r="Z259" s="16">
        <f aca="true" t="shared" si="22" ref="Z259:Z322">(X259*$AB$3)+Y259</f>
        <v>0</v>
      </c>
    </row>
    <row r="260" spans="1:26" ht="12.75">
      <c r="C260" s="8"/>
      <c r="D260" s="11"/>
      <c r="E260" s="11"/>
      <c r="F260" s="8"/>
      <c r="G260" s="8"/>
      <c r="L260" s="8"/>
      <c r="M260" s="8"/>
      <c r="N260" s="8"/>
      <c r="O260" s="9"/>
      <c r="P260" s="9">
        <f t="shared" si="18"/>
        <v>0</v>
      </c>
      <c r="Q260" s="15"/>
      <c r="R260" s="8"/>
      <c r="S260" s="16"/>
      <c r="T260" s="16">
        <f t="shared" si="19"/>
        <v>0</v>
      </c>
      <c r="W260" s="10">
        <f t="shared" si="20"/>
        <v>0.0006035561551452104</v>
      </c>
      <c r="X260" s="16"/>
      <c r="Y260" s="16">
        <f t="shared" si="21"/>
        <v>0</v>
      </c>
      <c r="Z260" s="16">
        <f t="shared" si="22"/>
        <v>0</v>
      </c>
    </row>
    <row r="261" spans="1:26" ht="12.75">
      <c r="C261" s="8"/>
      <c r="D261" s="11"/>
      <c r="E261" s="11"/>
      <c r="F261" s="8"/>
      <c r="G261" s="8"/>
      <c r="L261" s="8"/>
      <c r="M261" s="8"/>
      <c r="N261" s="8"/>
      <c r="O261" s="9"/>
      <c r="P261" s="9">
        <f aca="true" t="shared" si="23" ref="P261:P324">O260</f>
        <v>0</v>
      </c>
      <c r="Q261" s="15"/>
      <c r="R261" s="8"/>
      <c r="S261" s="16"/>
      <c r="T261" s="16">
        <f t="shared" si="19"/>
        <v>0</v>
      </c>
      <c r="W261" s="10">
        <f t="shared" si="20"/>
        <v>0.0006035561551452104</v>
      </c>
      <c r="X261" s="16"/>
      <c r="Y261" s="16">
        <f t="shared" si="21"/>
        <v>0</v>
      </c>
      <c r="Z261" s="16">
        <f t="shared" si="22"/>
        <v>0</v>
      </c>
    </row>
    <row r="262" spans="1:26" ht="12.75">
      <c r="C262" s="8"/>
      <c r="D262" s="11"/>
      <c r="E262" s="11"/>
      <c r="F262" s="8"/>
      <c r="G262" s="8"/>
      <c r="L262" s="8"/>
      <c r="M262" s="8"/>
      <c r="N262" s="8"/>
      <c r="O262" s="9"/>
      <c r="P262" s="9">
        <f t="shared" si="23"/>
        <v>0</v>
      </c>
      <c r="Q262" s="15"/>
      <c r="R262" s="8"/>
      <c r="S262" s="16"/>
      <c r="T262" s="16">
        <f t="shared" si="19"/>
        <v>0</v>
      </c>
      <c r="W262" s="10">
        <f t="shared" si="20"/>
        <v>0.0006035561551452104</v>
      </c>
      <c r="X262" s="16"/>
      <c r="Y262" s="16">
        <f t="shared" si="21"/>
        <v>0</v>
      </c>
      <c r="Z262" s="16">
        <f t="shared" si="22"/>
        <v>0</v>
      </c>
    </row>
    <row r="263" spans="1:26" ht="12.75">
      <c r="C263" s="8"/>
      <c r="D263" s="11"/>
      <c r="E263" s="11"/>
      <c r="F263" s="8"/>
      <c r="G263" s="8"/>
      <c r="L263" s="8"/>
      <c r="M263" s="8"/>
      <c r="N263" s="8"/>
      <c r="O263" s="9"/>
      <c r="P263" s="9">
        <f t="shared" si="23"/>
        <v>0</v>
      </c>
      <c r="Q263" s="15"/>
      <c r="R263" s="8"/>
      <c r="S263" s="16"/>
      <c r="T263" s="16">
        <f aca="true" t="shared" si="24" ref="T263:T326">IF(((S263+S264)/2)&gt;0.012,0.012,IF(((S263+S264)/2)&lt;-0.02,-0.02,(S263+S264)/2))</f>
        <v>0</v>
      </c>
      <c r="W263" s="10">
        <f t="shared" si="20"/>
        <v>0.0006035561551452104</v>
      </c>
      <c r="X263" s="16"/>
      <c r="Y263" s="16">
        <f t="shared" si="21"/>
        <v>0</v>
      </c>
      <c r="Z263" s="16">
        <f t="shared" si="22"/>
        <v>0</v>
      </c>
    </row>
    <row r="264" spans="1:26" ht="12.75">
      <c r="C264" s="8"/>
      <c r="D264" s="11"/>
      <c r="E264" s="11"/>
      <c r="F264" s="8"/>
      <c r="G264" s="8"/>
      <c r="L264" s="8"/>
      <c r="M264" s="8"/>
      <c r="N264" s="8"/>
      <c r="O264" s="9"/>
      <c r="P264" s="9">
        <f t="shared" si="23"/>
        <v>0</v>
      </c>
      <c r="Q264" s="15"/>
      <c r="R264" s="8"/>
      <c r="S264" s="16"/>
      <c r="T264" s="16">
        <f t="shared" si="24"/>
        <v>0</v>
      </c>
      <c r="W264" s="10">
        <f t="shared" si="20"/>
        <v>0.0006035561551452104</v>
      </c>
      <c r="X264" s="16"/>
      <c r="Y264" s="16">
        <f t="shared" si="21"/>
        <v>0</v>
      </c>
      <c r="Z264" s="16">
        <f t="shared" si="22"/>
        <v>0</v>
      </c>
    </row>
    <row r="265" spans="1:26" ht="12.75">
      <c r="C265" s="8"/>
      <c r="D265" s="11"/>
      <c r="E265" s="11"/>
      <c r="F265" s="8"/>
      <c r="G265" s="8"/>
      <c r="L265" s="8"/>
      <c r="M265" s="8"/>
      <c r="N265" s="8"/>
      <c r="O265" s="9"/>
      <c r="P265" s="9">
        <f t="shared" si="23"/>
        <v>0</v>
      </c>
      <c r="Q265" s="15"/>
      <c r="R265" s="8"/>
      <c r="S265" s="16"/>
      <c r="T265" s="16">
        <f t="shared" si="24"/>
        <v>0</v>
      </c>
      <c r="W265" s="10">
        <f t="shared" si="20"/>
        <v>0.0006035561551452104</v>
      </c>
      <c r="X265" s="16"/>
      <c r="Y265" s="16">
        <f t="shared" si="21"/>
        <v>0</v>
      </c>
      <c r="Z265" s="16">
        <f t="shared" si="22"/>
        <v>0</v>
      </c>
    </row>
    <row r="266" spans="1:26" ht="12.75">
      <c r="C266" s="8"/>
      <c r="D266" s="11"/>
      <c r="E266" s="11"/>
      <c r="F266" s="8"/>
      <c r="G266" s="8"/>
      <c r="L266" s="8"/>
      <c r="M266" s="8"/>
      <c r="N266" s="8"/>
      <c r="O266" s="9"/>
      <c r="P266" s="9">
        <f t="shared" si="23"/>
        <v>0</v>
      </c>
      <c r="Q266" s="15"/>
      <c r="R266" s="8"/>
      <c r="S266" s="16"/>
      <c r="T266" s="16">
        <f t="shared" si="24"/>
        <v>0</v>
      </c>
      <c r="W266" s="10">
        <f t="shared" si="20"/>
        <v>0.0006035561551452104</v>
      </c>
      <c r="X266" s="16"/>
      <c r="Y266" s="16">
        <f t="shared" si="21"/>
        <v>0</v>
      </c>
      <c r="Z266" s="16">
        <f t="shared" si="22"/>
        <v>0</v>
      </c>
    </row>
    <row r="267" spans="1:26" ht="12.75">
      <c r="C267" s="8"/>
      <c r="D267" s="11"/>
      <c r="E267" s="11"/>
      <c r="F267" s="8"/>
      <c r="G267" s="8"/>
      <c r="L267" s="8"/>
      <c r="M267" s="8"/>
      <c r="N267" s="8"/>
      <c r="O267" s="9"/>
      <c r="P267" s="9">
        <f t="shared" si="23"/>
        <v>0</v>
      </c>
      <c r="Q267" s="15"/>
      <c r="R267" s="8"/>
      <c r="S267" s="16"/>
      <c r="T267" s="16">
        <f t="shared" si="24"/>
        <v>0</v>
      </c>
      <c r="W267" s="10">
        <f t="shared" si="20"/>
        <v>0.0006035561551452104</v>
      </c>
      <c r="X267" s="16"/>
      <c r="Y267" s="16">
        <f t="shared" si="21"/>
        <v>0</v>
      </c>
      <c r="Z267" s="16">
        <f t="shared" si="22"/>
        <v>0</v>
      </c>
    </row>
    <row r="268" spans="1:26" ht="12.75">
      <c r="C268" s="8"/>
      <c r="D268" s="11"/>
      <c r="E268" s="11"/>
      <c r="F268" s="8"/>
      <c r="G268" s="8"/>
      <c r="L268" s="8"/>
      <c r="M268" s="8"/>
      <c r="N268" s="8"/>
      <c r="O268" s="9"/>
      <c r="P268" s="9">
        <f t="shared" si="23"/>
        <v>0</v>
      </c>
      <c r="Q268" s="15"/>
      <c r="R268" s="8"/>
      <c r="S268" s="16"/>
      <c r="T268" s="16">
        <f t="shared" si="24"/>
        <v>0</v>
      </c>
      <c r="W268" s="10">
        <f t="shared" si="20"/>
        <v>0.0006035561551452104</v>
      </c>
      <c r="X268" s="16"/>
      <c r="Y268" s="16">
        <f t="shared" si="21"/>
        <v>0</v>
      </c>
      <c r="Z268" s="16">
        <f t="shared" si="22"/>
        <v>0</v>
      </c>
    </row>
    <row r="269" spans="1:26" ht="12.75">
      <c r="C269" s="8"/>
      <c r="D269" s="11"/>
      <c r="E269" s="11"/>
      <c r="F269" s="8"/>
      <c r="G269" s="8"/>
      <c r="L269" s="8"/>
      <c r="M269" s="8"/>
      <c r="N269" s="8"/>
      <c r="O269" s="9"/>
      <c r="P269" s="9">
        <f t="shared" si="23"/>
        <v>0</v>
      </c>
      <c r="Q269" s="15"/>
      <c r="R269" s="8"/>
      <c r="S269" s="16"/>
      <c r="T269" s="16">
        <f t="shared" si="24"/>
        <v>0</v>
      </c>
      <c r="W269" s="10">
        <f t="shared" si="20"/>
        <v>0.0006035561551452104</v>
      </c>
      <c r="X269" s="16"/>
      <c r="Y269" s="16">
        <f t="shared" si="21"/>
        <v>0</v>
      </c>
      <c r="Z269" s="16">
        <f t="shared" si="22"/>
        <v>0</v>
      </c>
    </row>
    <row r="270" spans="1:26" ht="12.75">
      <c r="C270" s="8"/>
      <c r="D270" s="11"/>
      <c r="E270" s="11"/>
      <c r="F270" s="8"/>
      <c r="G270" s="8"/>
      <c r="L270" s="8"/>
      <c r="M270" s="8"/>
      <c r="N270" s="8"/>
      <c r="O270" s="9"/>
      <c r="P270" s="9">
        <f t="shared" si="23"/>
        <v>0</v>
      </c>
      <c r="Q270" s="15"/>
      <c r="R270" s="8"/>
      <c r="S270" s="16"/>
      <c r="T270" s="16">
        <f t="shared" si="24"/>
        <v>0</v>
      </c>
      <c r="W270" s="10">
        <f t="shared" si="20"/>
        <v>0.0006035561551452104</v>
      </c>
      <c r="X270" s="16"/>
      <c r="Y270" s="16">
        <f t="shared" si="21"/>
        <v>0</v>
      </c>
      <c r="Z270" s="16">
        <f t="shared" si="22"/>
        <v>0</v>
      </c>
    </row>
    <row r="271" spans="1:26" ht="12.75">
      <c r="C271" s="8"/>
      <c r="D271" s="11"/>
      <c r="E271" s="11"/>
      <c r="F271" s="8"/>
      <c r="G271" s="8"/>
      <c r="L271" s="8"/>
      <c r="M271" s="8"/>
      <c r="N271" s="8"/>
      <c r="O271" s="9"/>
      <c r="P271" s="9">
        <f t="shared" si="23"/>
        <v>0</v>
      </c>
      <c r="Q271" s="15"/>
      <c r="R271" s="8"/>
      <c r="S271" s="16"/>
      <c r="T271" s="16">
        <f t="shared" si="24"/>
        <v>0</v>
      </c>
      <c r="W271" s="10">
        <f t="shared" si="20"/>
        <v>0.0006035561551452104</v>
      </c>
      <c r="X271" s="16"/>
      <c r="Y271" s="16">
        <f t="shared" si="21"/>
        <v>0</v>
      </c>
      <c r="Z271" s="16">
        <f t="shared" si="22"/>
        <v>0</v>
      </c>
    </row>
    <row r="272" spans="1:26" ht="12.75">
      <c r="C272" s="8"/>
      <c r="D272" s="11"/>
      <c r="E272" s="11"/>
      <c r="F272" s="8"/>
      <c r="G272" s="8"/>
      <c r="L272" s="8"/>
      <c r="M272" s="8"/>
      <c r="N272" s="8"/>
      <c r="O272" s="9"/>
      <c r="P272" s="9">
        <f t="shared" si="23"/>
        <v>0</v>
      </c>
      <c r="Q272" s="15"/>
      <c r="R272" s="8"/>
      <c r="S272" s="16"/>
      <c r="T272" s="16">
        <f t="shared" si="24"/>
        <v>0</v>
      </c>
      <c r="W272" s="10">
        <f t="shared" si="20"/>
        <v>0.0006035561551452104</v>
      </c>
      <c r="X272" s="16"/>
      <c r="Y272" s="16">
        <f t="shared" si="21"/>
        <v>0</v>
      </c>
      <c r="Z272" s="16">
        <f t="shared" si="22"/>
        <v>0</v>
      </c>
    </row>
    <row r="273" spans="1:26" ht="12.75">
      <c r="C273" s="8"/>
      <c r="D273" s="11"/>
      <c r="E273" s="11"/>
      <c r="F273" s="8"/>
      <c r="G273" s="8"/>
      <c r="L273" s="8"/>
      <c r="M273" s="8"/>
      <c r="N273" s="8"/>
      <c r="O273" s="9"/>
      <c r="P273" s="9">
        <f t="shared" si="23"/>
        <v>0</v>
      </c>
      <c r="Q273" s="15"/>
      <c r="R273" s="8"/>
      <c r="S273" s="16"/>
      <c r="T273" s="16">
        <f t="shared" si="24"/>
        <v>0</v>
      </c>
      <c r="W273" s="10">
        <f t="shared" si="20"/>
        <v>0.0006035561551452104</v>
      </c>
      <c r="X273" s="16"/>
      <c r="Y273" s="16">
        <f t="shared" si="21"/>
        <v>0</v>
      </c>
      <c r="Z273" s="16">
        <f t="shared" si="22"/>
        <v>0</v>
      </c>
    </row>
    <row r="274" spans="1:26" ht="12.75">
      <c r="C274" s="8"/>
      <c r="D274" s="11"/>
      <c r="E274" s="11"/>
      <c r="F274" s="8"/>
      <c r="G274" s="8"/>
      <c r="L274" s="8"/>
      <c r="M274" s="8"/>
      <c r="N274" s="8"/>
      <c r="O274" s="9"/>
      <c r="P274" s="9">
        <f t="shared" si="23"/>
        <v>0</v>
      </c>
      <c r="Q274" s="15"/>
      <c r="R274" s="8"/>
      <c r="S274" s="16"/>
      <c r="T274" s="16">
        <f t="shared" si="24"/>
        <v>0</v>
      </c>
      <c r="W274" s="10">
        <f t="shared" si="20"/>
        <v>0.0006035561551452104</v>
      </c>
      <c r="X274" s="16"/>
      <c r="Y274" s="16">
        <f t="shared" si="21"/>
        <v>0</v>
      </c>
      <c r="Z274" s="16">
        <f t="shared" si="22"/>
        <v>0</v>
      </c>
    </row>
    <row r="275" spans="1:26" ht="12.75">
      <c r="C275" s="8"/>
      <c r="D275" s="11"/>
      <c r="E275" s="11"/>
      <c r="F275" s="8"/>
      <c r="G275" s="8"/>
      <c r="L275" s="8"/>
      <c r="M275" s="8"/>
      <c r="N275" s="8"/>
      <c r="O275" s="9"/>
      <c r="P275" s="9">
        <f t="shared" si="23"/>
        <v>0</v>
      </c>
      <c r="Q275" s="15"/>
      <c r="R275" s="8"/>
      <c r="S275" s="16"/>
      <c r="T275" s="16">
        <f t="shared" si="24"/>
        <v>0</v>
      </c>
      <c r="W275" s="10">
        <f t="shared" si="20"/>
        <v>0.0006035561551452104</v>
      </c>
      <c r="X275" s="16"/>
      <c r="Y275" s="16">
        <f t="shared" si="21"/>
        <v>0</v>
      </c>
      <c r="Z275" s="16">
        <f t="shared" si="22"/>
        <v>0</v>
      </c>
    </row>
    <row r="276" spans="1:26" ht="12.75">
      <c r="C276" s="8"/>
      <c r="D276" s="11"/>
      <c r="E276" s="11"/>
      <c r="F276" s="8"/>
      <c r="G276" s="8"/>
      <c r="L276" s="8"/>
      <c r="M276" s="8"/>
      <c r="N276" s="8"/>
      <c r="O276" s="9"/>
      <c r="P276" s="9">
        <f t="shared" si="23"/>
        <v>0</v>
      </c>
      <c r="Q276" s="15"/>
      <c r="R276" s="8"/>
      <c r="S276" s="16"/>
      <c r="T276" s="16">
        <f t="shared" si="24"/>
        <v>0</v>
      </c>
      <c r="W276" s="10">
        <f t="shared" si="20"/>
        <v>0.0006035561551452104</v>
      </c>
      <c r="X276" s="16"/>
      <c r="Y276" s="16">
        <f t="shared" si="21"/>
        <v>0</v>
      </c>
      <c r="Z276" s="16">
        <f t="shared" si="22"/>
        <v>0</v>
      </c>
    </row>
    <row r="277" spans="1:26" ht="12.75">
      <c r="C277" s="8"/>
      <c r="D277" s="11"/>
      <c r="E277" s="11"/>
      <c r="F277" s="8"/>
      <c r="G277" s="8"/>
      <c r="L277" s="8"/>
      <c r="M277" s="8"/>
      <c r="N277" s="8"/>
      <c r="O277" s="9"/>
      <c r="P277" s="9">
        <f t="shared" si="23"/>
        <v>0</v>
      </c>
      <c r="Q277" s="15"/>
      <c r="R277" s="8"/>
      <c r="S277" s="16"/>
      <c r="T277" s="16">
        <f t="shared" si="24"/>
        <v>0</v>
      </c>
      <c r="W277" s="10">
        <f t="shared" si="20"/>
        <v>0.0006035561551452104</v>
      </c>
      <c r="Y277">
        <f t="shared" si="21"/>
        <v>0</v>
      </c>
      <c r="Z277" s="17">
        <f t="shared" si="22"/>
        <v>0</v>
      </c>
    </row>
    <row r="278" spans="1:26" ht="12.75">
      <c r="D278" s="11"/>
      <c r="E278" s="11"/>
      <c r="P278" s="9">
        <f t="shared" si="23"/>
        <v>0</v>
      </c>
      <c r="Q278" s="15"/>
      <c r="T278" s="16">
        <f t="shared" si="24"/>
        <v>0</v>
      </c>
      <c r="W278" s="10">
        <f t="shared" si="20"/>
        <v>0.0006035561551452104</v>
      </c>
      <c r="Y278">
        <f t="shared" si="21"/>
        <v>0</v>
      </c>
      <c r="Z278" s="17">
        <f t="shared" si="22"/>
        <v>0</v>
      </c>
    </row>
    <row r="279" spans="1:26" ht="12.75">
      <c r="D279" s="11"/>
      <c r="E279" s="11"/>
      <c r="P279" s="9">
        <f t="shared" si="23"/>
        <v>0</v>
      </c>
      <c r="Q279" s="15"/>
      <c r="T279" s="16">
        <f t="shared" si="24"/>
        <v>0</v>
      </c>
      <c r="W279" s="10">
        <f t="shared" si="20"/>
        <v>0.0006035561551452104</v>
      </c>
      <c r="Y279">
        <f t="shared" si="21"/>
        <v>0</v>
      </c>
      <c r="Z279" s="17">
        <f t="shared" si="22"/>
        <v>0</v>
      </c>
    </row>
    <row r="280" spans="1:26" ht="12.75">
      <c r="D280" s="11"/>
      <c r="E280" s="11"/>
      <c r="P280" s="9">
        <f t="shared" si="23"/>
        <v>0</v>
      </c>
      <c r="Q280" s="15"/>
      <c r="T280" s="16">
        <f t="shared" si="24"/>
        <v>0</v>
      </c>
      <c r="W280" s="10">
        <f t="shared" si="20"/>
        <v>0.0006035561551452104</v>
      </c>
      <c r="Y280">
        <f t="shared" si="21"/>
        <v>0</v>
      </c>
      <c r="Z280" s="17">
        <f t="shared" si="22"/>
        <v>0</v>
      </c>
    </row>
    <row r="281" spans="1:26" ht="12.75">
      <c r="D281" s="11"/>
      <c r="E281" s="11"/>
      <c r="P281" s="9">
        <f t="shared" si="23"/>
        <v>0</v>
      </c>
      <c r="Q281" s="15"/>
      <c r="T281" s="16">
        <f t="shared" si="24"/>
        <v>0</v>
      </c>
      <c r="W281" s="10">
        <f t="shared" si="20"/>
        <v>0.0006035561551452104</v>
      </c>
      <c r="Y281">
        <f t="shared" si="21"/>
        <v>0</v>
      </c>
      <c r="Z281" s="17">
        <f t="shared" si="22"/>
        <v>0</v>
      </c>
    </row>
    <row r="282" spans="1:26" ht="12.75">
      <c r="D282" s="11"/>
      <c r="E282" s="11"/>
      <c r="P282" s="9">
        <f t="shared" si="23"/>
        <v>0</v>
      </c>
      <c r="Q282" s="15"/>
      <c r="T282" s="16">
        <f t="shared" si="24"/>
        <v>0</v>
      </c>
      <c r="W282" s="10">
        <f t="shared" si="20"/>
        <v>0.0006035561551452104</v>
      </c>
      <c r="Y282">
        <f t="shared" si="21"/>
        <v>0</v>
      </c>
      <c r="Z282" s="17">
        <f t="shared" si="22"/>
        <v>0</v>
      </c>
    </row>
    <row r="283" spans="1:26" ht="12.75">
      <c r="D283" s="11"/>
      <c r="E283" s="11"/>
      <c r="P283" s="9">
        <f t="shared" si="23"/>
        <v>0</v>
      </c>
      <c r="Q283" s="15"/>
      <c r="T283" s="16">
        <f t="shared" si="24"/>
        <v>0</v>
      </c>
      <c r="W283" s="10">
        <f t="shared" si="20"/>
        <v>0.0006035561551452104</v>
      </c>
      <c r="Y283">
        <f t="shared" si="21"/>
        <v>0</v>
      </c>
      <c r="Z283" s="17">
        <f t="shared" si="22"/>
        <v>0</v>
      </c>
    </row>
    <row r="284" spans="1:26" ht="12.75">
      <c r="D284" s="11"/>
      <c r="E284" s="11"/>
      <c r="P284" s="9">
        <f t="shared" si="23"/>
        <v>0</v>
      </c>
      <c r="Q284" s="15"/>
      <c r="T284" s="16">
        <f t="shared" si="24"/>
        <v>0</v>
      </c>
      <c r="W284" s="10">
        <f t="shared" si="20"/>
        <v>0.0006035561551452104</v>
      </c>
      <c r="Y284">
        <f t="shared" si="21"/>
        <v>0</v>
      </c>
      <c r="Z284" s="17">
        <f t="shared" si="22"/>
        <v>0</v>
      </c>
    </row>
    <row r="285" spans="1:26" ht="12.75">
      <c r="D285" s="11"/>
      <c r="E285" s="11"/>
      <c r="P285" s="9">
        <f t="shared" si="23"/>
        <v>0</v>
      </c>
      <c r="Q285" s="15"/>
      <c r="T285" s="16">
        <f t="shared" si="24"/>
        <v>0</v>
      </c>
      <c r="W285" s="10">
        <f t="shared" si="20"/>
        <v>0.0006035561551452104</v>
      </c>
      <c r="Y285">
        <f t="shared" si="21"/>
        <v>0</v>
      </c>
      <c r="Z285" s="17">
        <f t="shared" si="22"/>
        <v>0</v>
      </c>
    </row>
    <row r="286" spans="1:26" ht="12.75">
      <c r="D286" s="11"/>
      <c r="E286" s="11"/>
      <c r="P286" s="9">
        <f t="shared" si="23"/>
        <v>0</v>
      </c>
      <c r="Q286" s="15"/>
      <c r="T286" s="16">
        <f t="shared" si="24"/>
        <v>0</v>
      </c>
      <c r="W286" s="10">
        <f t="shared" si="20"/>
        <v>0.0006035561551452104</v>
      </c>
      <c r="Y286">
        <f t="shared" si="21"/>
        <v>0</v>
      </c>
      <c r="Z286" s="17">
        <f t="shared" si="22"/>
        <v>0</v>
      </c>
    </row>
    <row r="287" spans="1:26" ht="12.75">
      <c r="D287" s="11"/>
      <c r="E287" s="11"/>
      <c r="P287" s="9">
        <f t="shared" si="23"/>
        <v>0</v>
      </c>
      <c r="Q287" s="15"/>
      <c r="T287" s="16">
        <f t="shared" si="24"/>
        <v>0</v>
      </c>
      <c r="W287" s="10">
        <f t="shared" si="20"/>
        <v>0.0006035561551452104</v>
      </c>
      <c r="Y287">
        <f t="shared" si="21"/>
        <v>0</v>
      </c>
      <c r="Z287" s="17">
        <f t="shared" si="22"/>
        <v>0</v>
      </c>
    </row>
    <row r="288" spans="1:26" ht="12.75">
      <c r="D288" s="11"/>
      <c r="E288" s="11"/>
      <c r="P288" s="9">
        <f t="shared" si="23"/>
        <v>0</v>
      </c>
      <c r="Q288" s="15"/>
      <c r="T288" s="16">
        <f t="shared" si="24"/>
        <v>0</v>
      </c>
      <c r="W288" s="10">
        <f t="shared" si="20"/>
        <v>0.0006035561551452104</v>
      </c>
      <c r="Y288">
        <f t="shared" si="21"/>
        <v>0</v>
      </c>
      <c r="Z288" s="17">
        <f t="shared" si="22"/>
        <v>0</v>
      </c>
    </row>
    <row r="289" spans="1:26" ht="12.75">
      <c r="D289" s="11"/>
      <c r="E289" s="11"/>
      <c r="P289" s="9">
        <f t="shared" si="23"/>
        <v>0</v>
      </c>
      <c r="Q289" s="15"/>
      <c r="T289" s="16">
        <f t="shared" si="24"/>
        <v>0</v>
      </c>
      <c r="W289" s="10">
        <f t="shared" si="20"/>
        <v>0.0006035561551452104</v>
      </c>
      <c r="Y289">
        <f t="shared" si="21"/>
        <v>0</v>
      </c>
      <c r="Z289" s="17">
        <f t="shared" si="22"/>
        <v>0</v>
      </c>
    </row>
    <row r="290" spans="1:26" ht="12.75">
      <c r="D290" s="11"/>
      <c r="E290" s="11"/>
      <c r="P290" s="9">
        <f t="shared" si="23"/>
        <v>0</v>
      </c>
      <c r="Q290" s="15"/>
      <c r="T290" s="16">
        <f t="shared" si="24"/>
        <v>0</v>
      </c>
      <c r="W290" s="10">
        <f t="shared" si="20"/>
        <v>0.0006035561551452104</v>
      </c>
      <c r="Y290">
        <f t="shared" si="21"/>
        <v>0</v>
      </c>
      <c r="Z290" s="17">
        <f t="shared" si="22"/>
        <v>0</v>
      </c>
    </row>
    <row r="291" spans="1:26" ht="12.75">
      <c r="D291" s="11"/>
      <c r="E291" s="11"/>
      <c r="P291" s="9">
        <f t="shared" si="23"/>
        <v>0</v>
      </c>
      <c r="Q291" s="15"/>
      <c r="T291" s="16">
        <f t="shared" si="24"/>
        <v>0</v>
      </c>
      <c r="W291" s="10">
        <f t="shared" si="20"/>
        <v>0.0006035561551452104</v>
      </c>
      <c r="Y291">
        <f t="shared" si="21"/>
        <v>0</v>
      </c>
      <c r="Z291" s="17">
        <f t="shared" si="22"/>
        <v>0</v>
      </c>
    </row>
    <row r="292" spans="1:26" ht="12.75">
      <c r="D292" s="11"/>
      <c r="E292" s="11"/>
      <c r="P292" s="9">
        <f t="shared" si="23"/>
        <v>0</v>
      </c>
      <c r="Q292" s="15"/>
      <c r="T292" s="16">
        <f t="shared" si="24"/>
        <v>0</v>
      </c>
      <c r="W292" s="10">
        <f t="shared" si="20"/>
        <v>0.0006035561551452104</v>
      </c>
      <c r="Y292">
        <f t="shared" si="21"/>
        <v>0</v>
      </c>
      <c r="Z292" s="17">
        <f t="shared" si="22"/>
        <v>0</v>
      </c>
    </row>
    <row r="293" spans="1:26" ht="12.75">
      <c r="D293" s="11"/>
      <c r="E293" s="11"/>
      <c r="P293" s="9">
        <f t="shared" si="23"/>
        <v>0</v>
      </c>
      <c r="Q293" s="15"/>
      <c r="T293" s="16">
        <f t="shared" si="24"/>
        <v>0</v>
      </c>
      <c r="W293" s="10">
        <f t="shared" si="20"/>
        <v>0.0006035561551452104</v>
      </c>
      <c r="Y293">
        <f t="shared" si="21"/>
        <v>0</v>
      </c>
      <c r="Z293" s="17">
        <f t="shared" si="22"/>
        <v>0</v>
      </c>
    </row>
    <row r="294" spans="1:26" ht="12.75">
      <c r="D294" s="11"/>
      <c r="E294" s="11"/>
      <c r="P294" s="9">
        <f t="shared" si="23"/>
        <v>0</v>
      </c>
      <c r="Q294" s="15"/>
      <c r="T294" s="16">
        <f t="shared" si="24"/>
        <v>0</v>
      </c>
      <c r="W294" s="10">
        <f t="shared" si="20"/>
        <v>0.0006035561551452104</v>
      </c>
      <c r="Y294">
        <f t="shared" si="21"/>
        <v>0</v>
      </c>
      <c r="Z294" s="17">
        <f t="shared" si="22"/>
        <v>0</v>
      </c>
    </row>
    <row r="295" spans="1:26" ht="12.75">
      <c r="D295" s="11"/>
      <c r="E295" s="11"/>
      <c r="P295" s="9">
        <f t="shared" si="23"/>
        <v>0</v>
      </c>
      <c r="Q295" s="15"/>
      <c r="T295" s="16">
        <f t="shared" si="24"/>
        <v>0</v>
      </c>
      <c r="W295" s="10">
        <f t="shared" si="20"/>
        <v>0.0006035561551452104</v>
      </c>
      <c r="Y295">
        <f t="shared" si="21"/>
        <v>0</v>
      </c>
      <c r="Z295" s="17">
        <f t="shared" si="22"/>
        <v>0</v>
      </c>
    </row>
    <row r="296" spans="1:26" ht="12.75">
      <c r="D296" s="11"/>
      <c r="E296" s="11"/>
      <c r="P296" s="9">
        <f t="shared" si="23"/>
        <v>0</v>
      </c>
      <c r="Q296" s="15"/>
      <c r="T296" s="16">
        <f t="shared" si="24"/>
        <v>0</v>
      </c>
      <c r="W296" s="10">
        <f t="shared" si="20"/>
        <v>0.0006035561551452104</v>
      </c>
      <c r="Y296">
        <f t="shared" si="21"/>
        <v>0</v>
      </c>
      <c r="Z296" s="17">
        <f t="shared" si="22"/>
        <v>0</v>
      </c>
    </row>
    <row r="297" spans="1:26" ht="12.75">
      <c r="D297" s="11"/>
      <c r="E297" s="11"/>
      <c r="P297" s="9">
        <f t="shared" si="23"/>
        <v>0</v>
      </c>
      <c r="Q297" s="15"/>
      <c r="T297" s="16">
        <f t="shared" si="24"/>
        <v>0</v>
      </c>
      <c r="W297" s="10">
        <f t="shared" si="20"/>
        <v>0.0006035561551452104</v>
      </c>
      <c r="Y297">
        <f t="shared" si="21"/>
        <v>0</v>
      </c>
      <c r="Z297" s="17">
        <f t="shared" si="22"/>
        <v>0</v>
      </c>
    </row>
    <row r="298" spans="1:26" ht="12.75">
      <c r="D298" s="11"/>
      <c r="E298" s="11"/>
      <c r="P298" s="9">
        <f t="shared" si="23"/>
        <v>0</v>
      </c>
      <c r="Q298" s="15"/>
      <c r="T298" s="16">
        <f t="shared" si="24"/>
        <v>0</v>
      </c>
      <c r="W298" s="10">
        <f t="shared" si="20"/>
        <v>0.0006035561551452104</v>
      </c>
      <c r="Y298">
        <f t="shared" si="21"/>
        <v>0</v>
      </c>
      <c r="Z298" s="17">
        <f t="shared" si="22"/>
        <v>0</v>
      </c>
    </row>
    <row r="299" spans="1:26" ht="12.75">
      <c r="D299" s="11"/>
      <c r="E299" s="11"/>
      <c r="P299" s="9">
        <f t="shared" si="23"/>
        <v>0</v>
      </c>
      <c r="Q299" s="15"/>
      <c r="T299" s="16">
        <f t="shared" si="24"/>
        <v>0</v>
      </c>
      <c r="W299" s="10">
        <f t="shared" si="20"/>
        <v>0.0006035561551452104</v>
      </c>
      <c r="Y299">
        <f t="shared" si="21"/>
        <v>0</v>
      </c>
      <c r="Z299" s="17">
        <f t="shared" si="22"/>
        <v>0</v>
      </c>
    </row>
    <row r="300" spans="1:26" ht="12.75">
      <c r="D300" s="11"/>
      <c r="E300" s="11"/>
      <c r="P300" s="9">
        <f t="shared" si="23"/>
        <v>0</v>
      </c>
      <c r="Q300" s="15"/>
      <c r="T300" s="16">
        <f t="shared" si="24"/>
        <v>0</v>
      </c>
      <c r="W300" s="10">
        <f t="shared" si="20"/>
        <v>0.0006035561551452104</v>
      </c>
      <c r="Y300">
        <f t="shared" si="21"/>
        <v>0</v>
      </c>
      <c r="Z300" s="17">
        <f t="shared" si="22"/>
        <v>0</v>
      </c>
    </row>
    <row r="301" spans="1:26" ht="12.75">
      <c r="D301" s="11"/>
      <c r="E301" s="11"/>
      <c r="P301" s="9">
        <f t="shared" si="23"/>
        <v>0</v>
      </c>
      <c r="Q301" s="15"/>
      <c r="T301" s="16">
        <f t="shared" si="24"/>
        <v>0</v>
      </c>
      <c r="W301" s="10">
        <f t="shared" si="20"/>
        <v>0.0006035561551452104</v>
      </c>
      <c r="Y301">
        <f t="shared" si="21"/>
        <v>0</v>
      </c>
      <c r="Z301" s="17">
        <f t="shared" si="22"/>
        <v>0</v>
      </c>
    </row>
    <row r="302" spans="1:26" ht="12.75">
      <c r="D302" s="11"/>
      <c r="E302" s="11"/>
      <c r="P302" s="9">
        <f t="shared" si="23"/>
        <v>0</v>
      </c>
      <c r="Q302" s="15"/>
      <c r="T302" s="16">
        <f t="shared" si="24"/>
        <v>0</v>
      </c>
      <c r="W302" s="10">
        <f t="shared" si="20"/>
        <v>0.0006035561551452104</v>
      </c>
      <c r="Y302">
        <f t="shared" si="21"/>
        <v>0</v>
      </c>
      <c r="Z302" s="17">
        <f t="shared" si="22"/>
        <v>0</v>
      </c>
    </row>
    <row r="303" spans="1:26" ht="12.75">
      <c r="D303" s="11"/>
      <c r="E303" s="11"/>
      <c r="P303" s="9">
        <f t="shared" si="23"/>
        <v>0</v>
      </c>
      <c r="Q303" s="15"/>
      <c r="T303" s="16">
        <f t="shared" si="24"/>
        <v>0</v>
      </c>
      <c r="W303" s="10">
        <f t="shared" si="20"/>
        <v>0.0006035561551452104</v>
      </c>
      <c r="Y303">
        <f t="shared" si="21"/>
        <v>0</v>
      </c>
      <c r="Z303" s="17">
        <f t="shared" si="22"/>
        <v>0</v>
      </c>
    </row>
    <row r="304" spans="1:26" ht="12.75">
      <c r="D304" s="11"/>
      <c r="E304" s="11"/>
      <c r="P304" s="9">
        <f t="shared" si="23"/>
        <v>0</v>
      </c>
      <c r="Q304" s="15"/>
      <c r="T304" s="16">
        <f t="shared" si="24"/>
        <v>0</v>
      </c>
      <c r="W304" s="10">
        <f t="shared" si="20"/>
        <v>0.0006035561551452104</v>
      </c>
      <c r="Y304">
        <f t="shared" si="21"/>
        <v>0</v>
      </c>
      <c r="Z304" s="17">
        <f t="shared" si="22"/>
        <v>0</v>
      </c>
    </row>
    <row r="305" spans="1:26" ht="12.75">
      <c r="D305" s="11"/>
      <c r="E305" s="11"/>
      <c r="P305" s="9">
        <f t="shared" si="23"/>
        <v>0</v>
      </c>
      <c r="Q305" s="15"/>
      <c r="T305" s="16">
        <f t="shared" si="24"/>
        <v>0</v>
      </c>
      <c r="W305" s="10">
        <f t="shared" si="20"/>
        <v>0.0006035561551452104</v>
      </c>
      <c r="Y305">
        <f t="shared" si="21"/>
        <v>0</v>
      </c>
      <c r="Z305" s="17">
        <f t="shared" si="22"/>
        <v>0</v>
      </c>
    </row>
    <row r="306" spans="1:26" ht="12.75">
      <c r="D306" s="11"/>
      <c r="E306" s="11"/>
      <c r="P306" s="9">
        <f t="shared" si="23"/>
        <v>0</v>
      </c>
      <c r="Q306" s="15"/>
      <c r="T306" s="16">
        <f t="shared" si="24"/>
        <v>0</v>
      </c>
      <c r="W306" s="10">
        <f t="shared" si="20"/>
        <v>0.0006035561551452104</v>
      </c>
      <c r="Y306">
        <f t="shared" si="21"/>
        <v>0</v>
      </c>
      <c r="Z306" s="17">
        <f t="shared" si="22"/>
        <v>0</v>
      </c>
    </row>
    <row r="307" spans="1:26" ht="12.75">
      <c r="D307" s="11"/>
      <c r="E307" s="11"/>
      <c r="P307" s="9">
        <f t="shared" si="23"/>
        <v>0</v>
      </c>
      <c r="Q307" s="15"/>
      <c r="T307" s="16">
        <f t="shared" si="24"/>
        <v>0</v>
      </c>
      <c r="W307" s="10">
        <f aca="true" t="shared" si="25" ref="W307:W370">IF(((R308-R307)/$AA$3)&lt;=0.00003,((W306+W305+W304)/3),((R308-R307)/$AA$3))</f>
        <v>0.0006035561551452104</v>
      </c>
      <c r="Y307">
        <f t="shared" si="21"/>
        <v>0</v>
      </c>
      <c r="Z307" s="17">
        <f t="shared" si="22"/>
        <v>0</v>
      </c>
    </row>
    <row r="308" spans="1:26" ht="12.75">
      <c r="D308" s="11"/>
      <c r="E308" s="11"/>
      <c r="P308" s="9">
        <f t="shared" si="23"/>
        <v>0</v>
      </c>
      <c r="Q308" s="15"/>
      <c r="T308" s="16">
        <f t="shared" si="24"/>
        <v>0</v>
      </c>
      <c r="W308" s="10">
        <f t="shared" si="25"/>
        <v>0.0006035561551452104</v>
      </c>
      <c r="Y308">
        <f t="shared" si="21"/>
        <v>0</v>
      </c>
      <c r="Z308" s="17">
        <f t="shared" si="22"/>
        <v>0</v>
      </c>
    </row>
    <row r="309" spans="1:26" ht="12.75">
      <c r="D309" s="11"/>
      <c r="E309" s="11"/>
      <c r="P309" s="9">
        <f t="shared" si="23"/>
        <v>0</v>
      </c>
      <c r="Q309" s="15"/>
      <c r="T309" s="16">
        <f t="shared" si="24"/>
        <v>0</v>
      </c>
      <c r="W309" s="10">
        <f t="shared" si="25"/>
        <v>0.0006035561551452104</v>
      </c>
      <c r="Y309">
        <f t="shared" si="21"/>
        <v>0</v>
      </c>
      <c r="Z309" s="17">
        <f t="shared" si="22"/>
        <v>0</v>
      </c>
    </row>
    <row r="310" spans="1:26" ht="12.75">
      <c r="D310" s="11"/>
      <c r="E310" s="11"/>
      <c r="P310" s="9">
        <f t="shared" si="23"/>
        <v>0</v>
      </c>
      <c r="Q310" s="15"/>
      <c r="T310" s="16">
        <f t="shared" si="24"/>
        <v>0</v>
      </c>
      <c r="W310" s="10">
        <f t="shared" si="25"/>
        <v>0.0006035561551452104</v>
      </c>
      <c r="Y310">
        <f t="shared" si="21"/>
        <v>0</v>
      </c>
      <c r="Z310" s="17">
        <f t="shared" si="22"/>
        <v>0</v>
      </c>
    </row>
    <row r="311" spans="1:26" ht="12.75">
      <c r="D311" s="11"/>
      <c r="E311" s="11"/>
      <c r="P311" s="9">
        <f t="shared" si="23"/>
        <v>0</v>
      </c>
      <c r="Q311" s="15"/>
      <c r="T311" s="16">
        <f t="shared" si="24"/>
        <v>0</v>
      </c>
      <c r="W311" s="10">
        <f t="shared" si="25"/>
        <v>0.0006035561551452104</v>
      </c>
      <c r="Y311">
        <f t="shared" si="21"/>
        <v>0</v>
      </c>
      <c r="Z311" s="17">
        <f t="shared" si="22"/>
        <v>0</v>
      </c>
    </row>
    <row r="312" spans="1:26" ht="12.75">
      <c r="D312" s="11"/>
      <c r="E312" s="11"/>
      <c r="P312" s="9">
        <f t="shared" si="23"/>
        <v>0</v>
      </c>
      <c r="Q312" s="15"/>
      <c r="T312" s="16">
        <f t="shared" si="24"/>
        <v>0</v>
      </c>
      <c r="W312" s="10">
        <f t="shared" si="25"/>
        <v>0.0006035561551452104</v>
      </c>
      <c r="Y312">
        <f t="shared" si="21"/>
        <v>0</v>
      </c>
      <c r="Z312" s="17">
        <f t="shared" si="22"/>
        <v>0</v>
      </c>
    </row>
    <row r="313" spans="1:26" ht="12.75">
      <c r="D313" s="11"/>
      <c r="E313" s="11"/>
      <c r="P313" s="9">
        <f t="shared" si="23"/>
        <v>0</v>
      </c>
      <c r="Q313" s="15"/>
      <c r="T313" s="16">
        <f t="shared" si="24"/>
        <v>0</v>
      </c>
      <c r="W313" s="10">
        <f t="shared" si="25"/>
        <v>0.0006035561551452104</v>
      </c>
      <c r="Y313">
        <f t="shared" si="21"/>
        <v>0</v>
      </c>
      <c r="Z313" s="17">
        <f t="shared" si="22"/>
        <v>0</v>
      </c>
    </row>
    <row r="314" spans="1:26" ht="12.75">
      <c r="D314" s="11"/>
      <c r="E314" s="11"/>
      <c r="P314" s="9">
        <f t="shared" si="23"/>
        <v>0</v>
      </c>
      <c r="Q314" s="15"/>
      <c r="T314" s="16">
        <f t="shared" si="24"/>
        <v>0</v>
      </c>
      <c r="W314" s="10">
        <f t="shared" si="25"/>
        <v>0.0006035561551452104</v>
      </c>
      <c r="Y314">
        <f t="shared" si="21"/>
        <v>0</v>
      </c>
      <c r="Z314" s="17">
        <f t="shared" si="22"/>
        <v>0</v>
      </c>
    </row>
    <row r="315" spans="1:26" ht="12.75">
      <c r="D315" s="11"/>
      <c r="E315" s="11"/>
      <c r="P315" s="9">
        <f t="shared" si="23"/>
        <v>0</v>
      </c>
      <c r="Q315" s="15"/>
      <c r="T315" s="16">
        <f t="shared" si="24"/>
        <v>0</v>
      </c>
      <c r="W315" s="10">
        <f t="shared" si="25"/>
        <v>0.0006035561551452104</v>
      </c>
      <c r="Y315">
        <f t="shared" si="21"/>
        <v>0</v>
      </c>
      <c r="Z315" s="17">
        <f t="shared" si="22"/>
        <v>0</v>
      </c>
    </row>
    <row r="316" spans="1:26" ht="12.75">
      <c r="D316" s="11"/>
      <c r="E316" s="11"/>
      <c r="P316" s="9">
        <f t="shared" si="23"/>
        <v>0</v>
      </c>
      <c r="Q316" s="15"/>
      <c r="T316" s="16">
        <f t="shared" si="24"/>
        <v>0</v>
      </c>
      <c r="W316" s="10">
        <f t="shared" si="25"/>
        <v>0.0006035561551452104</v>
      </c>
      <c r="Y316">
        <f t="shared" si="21"/>
        <v>0</v>
      </c>
      <c r="Z316" s="17">
        <f t="shared" si="22"/>
        <v>0</v>
      </c>
    </row>
    <row r="317" spans="1:26" ht="12.75">
      <c r="D317" s="11"/>
      <c r="E317" s="11"/>
      <c r="P317" s="9">
        <f t="shared" si="23"/>
        <v>0</v>
      </c>
      <c r="Q317" s="15"/>
      <c r="T317" s="16">
        <f t="shared" si="24"/>
        <v>0</v>
      </c>
      <c r="W317" s="10">
        <f t="shared" si="25"/>
        <v>0.0006035561551452104</v>
      </c>
      <c r="Y317">
        <f t="shared" si="21"/>
        <v>0</v>
      </c>
      <c r="Z317" s="17">
        <f t="shared" si="22"/>
        <v>0</v>
      </c>
    </row>
    <row r="318" spans="1:26" ht="12.75">
      <c r="D318" s="11"/>
      <c r="E318" s="11"/>
      <c r="P318" s="9">
        <f t="shared" si="23"/>
        <v>0</v>
      </c>
      <c r="Q318" s="15"/>
      <c r="T318" s="16">
        <f t="shared" si="24"/>
        <v>0</v>
      </c>
      <c r="W318" s="10">
        <f t="shared" si="25"/>
        <v>0.0006035561551452104</v>
      </c>
      <c r="Y318">
        <f t="shared" si="21"/>
        <v>0</v>
      </c>
      <c r="Z318" s="17">
        <f t="shared" si="22"/>
        <v>0</v>
      </c>
    </row>
    <row r="319" spans="1:26" ht="12.75">
      <c r="D319" s="11"/>
      <c r="E319" s="11"/>
      <c r="P319" s="9">
        <f t="shared" si="23"/>
        <v>0</v>
      </c>
      <c r="Q319" s="15"/>
      <c r="T319" s="16">
        <f t="shared" si="24"/>
        <v>0</v>
      </c>
      <c r="W319" s="10">
        <f t="shared" si="25"/>
        <v>0.0006035561551452104</v>
      </c>
      <c r="Y319">
        <f t="shared" si="21"/>
        <v>0</v>
      </c>
      <c r="Z319" s="17">
        <f t="shared" si="22"/>
        <v>0</v>
      </c>
    </row>
    <row r="320" spans="1:26" ht="12.75">
      <c r="D320" s="11"/>
      <c r="E320" s="11"/>
      <c r="P320" s="9">
        <f t="shared" si="23"/>
        <v>0</v>
      </c>
      <c r="Q320" s="15"/>
      <c r="T320" s="16">
        <f t="shared" si="24"/>
        <v>0</v>
      </c>
      <c r="W320" s="10">
        <f t="shared" si="25"/>
        <v>0.0006035561551452104</v>
      </c>
      <c r="Y320">
        <f t="shared" si="21"/>
        <v>0</v>
      </c>
      <c r="Z320" s="17">
        <f t="shared" si="22"/>
        <v>0</v>
      </c>
    </row>
    <row r="321" spans="1:26" ht="12.75">
      <c r="D321" s="11"/>
      <c r="E321" s="11"/>
      <c r="P321" s="9">
        <f t="shared" si="23"/>
        <v>0</v>
      </c>
      <c r="Q321" s="15"/>
      <c r="T321" s="16">
        <f t="shared" si="24"/>
        <v>0</v>
      </c>
      <c r="W321" s="10">
        <f t="shared" si="25"/>
        <v>0.0006035561551452104</v>
      </c>
      <c r="Y321">
        <f t="shared" si="21"/>
        <v>0</v>
      </c>
      <c r="Z321" s="17">
        <f t="shared" si="22"/>
        <v>0</v>
      </c>
    </row>
    <row r="322" spans="1:26" ht="12.75">
      <c r="D322" s="11"/>
      <c r="E322" s="11"/>
      <c r="P322" s="9">
        <f t="shared" si="23"/>
        <v>0</v>
      </c>
      <c r="Q322" s="15"/>
      <c r="T322" s="16">
        <f t="shared" si="24"/>
        <v>0</v>
      </c>
      <c r="W322" s="10">
        <f t="shared" si="25"/>
        <v>0.0006035561551452104</v>
      </c>
      <c r="Y322">
        <f t="shared" si="21"/>
        <v>0</v>
      </c>
      <c r="Z322" s="17">
        <f t="shared" si="22"/>
        <v>0</v>
      </c>
    </row>
    <row r="323" spans="1:26" ht="12.75">
      <c r="D323" s="11"/>
      <c r="E323" s="11"/>
      <c r="P323" s="9">
        <f t="shared" si="23"/>
        <v>0</v>
      </c>
      <c r="Q323" s="15"/>
      <c r="T323" s="16">
        <f t="shared" si="24"/>
        <v>0</v>
      </c>
      <c r="W323" s="10">
        <f t="shared" si="25"/>
        <v>0.0006035561551452104</v>
      </c>
      <c r="Y323">
        <f aca="true" t="shared" si="26" ref="Y323:Y386">X324*(1-$AB$3)</f>
        <v>0</v>
      </c>
      <c r="Z323" s="17">
        <f aca="true" t="shared" si="27" ref="Z323:Z386">(X323*$AB$3)+Y323</f>
        <v>0</v>
      </c>
    </row>
    <row r="324" spans="1:26" ht="12.75">
      <c r="D324" s="11"/>
      <c r="E324" s="11"/>
      <c r="P324" s="9">
        <f t="shared" si="23"/>
        <v>0</v>
      </c>
      <c r="Q324" s="15"/>
      <c r="T324" s="16">
        <f t="shared" si="24"/>
        <v>0</v>
      </c>
      <c r="W324" s="10">
        <f t="shared" si="25"/>
        <v>0.0006035561551452104</v>
      </c>
      <c r="Y324">
        <f t="shared" si="26"/>
        <v>0</v>
      </c>
      <c r="Z324" s="17">
        <f t="shared" si="27"/>
        <v>0</v>
      </c>
    </row>
    <row r="325" spans="1:26" ht="12.75">
      <c r="D325" s="11"/>
      <c r="E325" s="11"/>
      <c r="P325" s="9">
        <f aca="true" t="shared" si="28" ref="P325:P388">O324</f>
        <v>0</v>
      </c>
      <c r="Q325" s="15"/>
      <c r="T325" s="16">
        <f t="shared" si="24"/>
        <v>0</v>
      </c>
      <c r="W325" s="10">
        <f t="shared" si="25"/>
        <v>0.0006035561551452104</v>
      </c>
      <c r="Y325">
        <f t="shared" si="26"/>
        <v>0</v>
      </c>
      <c r="Z325" s="17">
        <f t="shared" si="27"/>
        <v>0</v>
      </c>
    </row>
    <row r="326" spans="1:26" ht="12.75">
      <c r="D326" s="11"/>
      <c r="E326" s="11"/>
      <c r="P326" s="9">
        <f t="shared" si="28"/>
        <v>0</v>
      </c>
      <c r="Q326" s="15"/>
      <c r="T326" s="16">
        <f t="shared" si="24"/>
        <v>0</v>
      </c>
      <c r="W326" s="10">
        <f t="shared" si="25"/>
        <v>0.0006035561551452104</v>
      </c>
      <c r="Y326">
        <f t="shared" si="26"/>
        <v>0</v>
      </c>
      <c r="Z326" s="17">
        <f t="shared" si="27"/>
        <v>0</v>
      </c>
    </row>
    <row r="327" spans="1:26" ht="12.75">
      <c r="D327" s="11"/>
      <c r="E327" s="11"/>
      <c r="P327" s="9">
        <f t="shared" si="28"/>
        <v>0</v>
      </c>
      <c r="Q327" s="15"/>
      <c r="T327" s="16">
        <f aca="true" t="shared" si="29" ref="T327:T390">IF(((S327+S328)/2)&gt;0.012,0.012,IF(((S327+S328)/2)&lt;-0.02,-0.02,(S327+S328)/2))</f>
        <v>0</v>
      </c>
      <c r="W327" s="10">
        <f t="shared" si="25"/>
        <v>0.0006035561551452104</v>
      </c>
      <c r="Y327">
        <f t="shared" si="26"/>
        <v>0</v>
      </c>
      <c r="Z327" s="17">
        <f t="shared" si="27"/>
        <v>0</v>
      </c>
    </row>
    <row r="328" spans="1:26" ht="12.75">
      <c r="D328" s="11"/>
      <c r="E328" s="11"/>
      <c r="P328" s="9">
        <f t="shared" si="28"/>
        <v>0</v>
      </c>
      <c r="Q328" s="15"/>
      <c r="T328" s="16">
        <f t="shared" si="29"/>
        <v>0</v>
      </c>
      <c r="W328" s="10">
        <f t="shared" si="25"/>
        <v>0.0006035561551452104</v>
      </c>
      <c r="Y328">
        <f t="shared" si="26"/>
        <v>0</v>
      </c>
      <c r="Z328" s="17">
        <f t="shared" si="27"/>
        <v>0</v>
      </c>
    </row>
    <row r="329" spans="1:26" ht="12.75">
      <c r="D329" s="11"/>
      <c r="E329" s="11"/>
      <c r="P329" s="9">
        <f t="shared" si="28"/>
        <v>0</v>
      </c>
      <c r="Q329" s="15"/>
      <c r="T329" s="16">
        <f t="shared" si="29"/>
        <v>0</v>
      </c>
      <c r="W329" s="10">
        <f t="shared" si="25"/>
        <v>0.0006035561551452104</v>
      </c>
      <c r="Y329">
        <f t="shared" si="26"/>
        <v>0</v>
      </c>
      <c r="Z329" s="17">
        <f t="shared" si="27"/>
        <v>0</v>
      </c>
    </row>
    <row r="330" spans="1:26" ht="12.75">
      <c r="D330" s="11"/>
      <c r="E330" s="11"/>
      <c r="P330" s="9">
        <f t="shared" si="28"/>
        <v>0</v>
      </c>
      <c r="Q330" s="15"/>
      <c r="T330" s="16">
        <f t="shared" si="29"/>
        <v>0</v>
      </c>
      <c r="W330" s="10">
        <f t="shared" si="25"/>
        <v>0.0006035561551452104</v>
      </c>
      <c r="Y330">
        <f t="shared" si="26"/>
        <v>0</v>
      </c>
      <c r="Z330" s="17">
        <f t="shared" si="27"/>
        <v>0</v>
      </c>
    </row>
    <row r="331" spans="1:26" ht="12.75">
      <c r="D331" s="11"/>
      <c r="E331" s="11"/>
      <c r="P331" s="9">
        <f t="shared" si="28"/>
        <v>0</v>
      </c>
      <c r="Q331" s="15"/>
      <c r="T331" s="16">
        <f t="shared" si="29"/>
        <v>0</v>
      </c>
      <c r="W331" s="10">
        <f t="shared" si="25"/>
        <v>0.0006035561551452104</v>
      </c>
      <c r="Y331">
        <f t="shared" si="26"/>
        <v>0</v>
      </c>
      <c r="Z331" s="17">
        <f t="shared" si="27"/>
        <v>0</v>
      </c>
    </row>
    <row r="332" spans="1:26" ht="12.75">
      <c r="D332" s="11"/>
      <c r="E332" s="11"/>
      <c r="P332" s="9">
        <f t="shared" si="28"/>
        <v>0</v>
      </c>
      <c r="Q332" s="15"/>
      <c r="T332" s="16">
        <f t="shared" si="29"/>
        <v>0</v>
      </c>
      <c r="W332" s="10">
        <f t="shared" si="25"/>
        <v>0.0006035561551452104</v>
      </c>
      <c r="Y332">
        <f t="shared" si="26"/>
        <v>0</v>
      </c>
      <c r="Z332" s="17">
        <f t="shared" si="27"/>
        <v>0</v>
      </c>
    </row>
    <row r="333" spans="1:26" ht="12.75">
      <c r="D333" s="11"/>
      <c r="E333" s="11"/>
      <c r="P333" s="9">
        <f t="shared" si="28"/>
        <v>0</v>
      </c>
      <c r="Q333" s="15"/>
      <c r="T333" s="16">
        <f t="shared" si="29"/>
        <v>0</v>
      </c>
      <c r="W333" s="10">
        <f t="shared" si="25"/>
        <v>0.0006035561551452104</v>
      </c>
      <c r="Y333">
        <f t="shared" si="26"/>
        <v>0</v>
      </c>
      <c r="Z333" s="17">
        <f t="shared" si="27"/>
        <v>0</v>
      </c>
    </row>
    <row r="334" spans="1:26" ht="12.75">
      <c r="D334" s="11"/>
      <c r="E334" s="11"/>
      <c r="P334" s="9">
        <f t="shared" si="28"/>
        <v>0</v>
      </c>
      <c r="Q334" s="15"/>
      <c r="T334" s="16">
        <f t="shared" si="29"/>
        <v>0</v>
      </c>
      <c r="W334" s="10">
        <f t="shared" si="25"/>
        <v>0.0006035561551452104</v>
      </c>
      <c r="Y334">
        <f t="shared" si="26"/>
        <v>0</v>
      </c>
      <c r="Z334" s="17">
        <f t="shared" si="27"/>
        <v>0</v>
      </c>
    </row>
    <row r="335" spans="1:26" ht="12.75">
      <c r="D335" s="11"/>
      <c r="E335" s="11"/>
      <c r="P335" s="9">
        <f t="shared" si="28"/>
        <v>0</v>
      </c>
      <c r="Q335" s="15"/>
      <c r="T335" s="16">
        <f t="shared" si="29"/>
        <v>0</v>
      </c>
      <c r="W335" s="10">
        <f t="shared" si="25"/>
        <v>0.0006035561551452104</v>
      </c>
      <c r="Y335">
        <f t="shared" si="26"/>
        <v>0</v>
      </c>
      <c r="Z335" s="17">
        <f t="shared" si="27"/>
        <v>0</v>
      </c>
    </row>
    <row r="336" spans="1:26" ht="12.75">
      <c r="D336" s="11"/>
      <c r="E336" s="11"/>
      <c r="P336" s="9">
        <f t="shared" si="28"/>
        <v>0</v>
      </c>
      <c r="Q336" s="15"/>
      <c r="T336" s="16">
        <f t="shared" si="29"/>
        <v>0</v>
      </c>
      <c r="W336" s="10">
        <f t="shared" si="25"/>
        <v>0.0006035561551452104</v>
      </c>
      <c r="Y336">
        <f t="shared" si="26"/>
        <v>0</v>
      </c>
      <c r="Z336" s="17">
        <f t="shared" si="27"/>
        <v>0</v>
      </c>
    </row>
    <row r="337" spans="1:26" ht="12.75">
      <c r="D337" s="11"/>
      <c r="E337" s="11"/>
      <c r="P337" s="9">
        <f t="shared" si="28"/>
        <v>0</v>
      </c>
      <c r="Q337" s="15"/>
      <c r="T337" s="16">
        <f t="shared" si="29"/>
        <v>0</v>
      </c>
      <c r="W337" s="10">
        <f t="shared" si="25"/>
        <v>0.0006035561551452104</v>
      </c>
      <c r="Y337">
        <f t="shared" si="26"/>
        <v>0</v>
      </c>
      <c r="Z337" s="17">
        <f t="shared" si="27"/>
        <v>0</v>
      </c>
    </row>
    <row r="338" spans="1:26" ht="12.75">
      <c r="D338" s="11"/>
      <c r="E338" s="11"/>
      <c r="P338" s="9">
        <f t="shared" si="28"/>
        <v>0</v>
      </c>
      <c r="Q338" s="15"/>
      <c r="T338" s="16">
        <f t="shared" si="29"/>
        <v>0</v>
      </c>
      <c r="W338" s="10">
        <f t="shared" si="25"/>
        <v>0.0006035561551452104</v>
      </c>
      <c r="Y338">
        <f t="shared" si="26"/>
        <v>0</v>
      </c>
      <c r="Z338" s="17">
        <f t="shared" si="27"/>
        <v>0</v>
      </c>
    </row>
    <row r="339" spans="1:26" ht="12.75">
      <c r="D339" s="11"/>
      <c r="E339" s="11"/>
      <c r="P339" s="9">
        <f t="shared" si="28"/>
        <v>0</v>
      </c>
      <c r="Q339" s="15"/>
      <c r="T339" s="16">
        <f t="shared" si="29"/>
        <v>0</v>
      </c>
      <c r="W339" s="10">
        <f t="shared" si="25"/>
        <v>0.0006035561551452104</v>
      </c>
      <c r="Y339">
        <f t="shared" si="26"/>
        <v>0</v>
      </c>
      <c r="Z339" s="17">
        <f t="shared" si="27"/>
        <v>0</v>
      </c>
    </row>
    <row r="340" spans="1:26" ht="12.75">
      <c r="D340" s="11"/>
      <c r="E340" s="11"/>
      <c r="P340" s="9">
        <f t="shared" si="28"/>
        <v>0</v>
      </c>
      <c r="Q340" s="15"/>
      <c r="T340" s="16">
        <f t="shared" si="29"/>
        <v>0</v>
      </c>
      <c r="W340" s="10">
        <f t="shared" si="25"/>
        <v>0.0006035561551452104</v>
      </c>
      <c r="Y340">
        <f t="shared" si="26"/>
        <v>0</v>
      </c>
      <c r="Z340" s="17">
        <f t="shared" si="27"/>
        <v>0</v>
      </c>
    </row>
    <row r="341" spans="1:26" ht="12.75">
      <c r="D341" s="11"/>
      <c r="E341" s="11"/>
      <c r="P341" s="9">
        <f t="shared" si="28"/>
        <v>0</v>
      </c>
      <c r="Q341" s="15"/>
      <c r="T341" s="16">
        <f t="shared" si="29"/>
        <v>0</v>
      </c>
      <c r="W341" s="10">
        <f t="shared" si="25"/>
        <v>0.0006035561551452104</v>
      </c>
      <c r="Y341">
        <f t="shared" si="26"/>
        <v>0</v>
      </c>
      <c r="Z341" s="17">
        <f t="shared" si="27"/>
        <v>0</v>
      </c>
    </row>
    <row r="342" spans="1:26" ht="12.75">
      <c r="D342" s="11"/>
      <c r="E342" s="11"/>
      <c r="P342" s="9">
        <f t="shared" si="28"/>
        <v>0</v>
      </c>
      <c r="Q342" s="15"/>
      <c r="T342" s="16">
        <f t="shared" si="29"/>
        <v>0</v>
      </c>
      <c r="W342" s="10">
        <f t="shared" si="25"/>
        <v>0.0006035561551452104</v>
      </c>
      <c r="Y342">
        <f t="shared" si="26"/>
        <v>0</v>
      </c>
      <c r="Z342" s="17">
        <f t="shared" si="27"/>
        <v>0</v>
      </c>
    </row>
    <row r="343" spans="1:26" ht="12.75">
      <c r="D343" s="11"/>
      <c r="E343" s="11"/>
      <c r="P343" s="9">
        <f t="shared" si="28"/>
        <v>0</v>
      </c>
      <c r="Q343" s="15"/>
      <c r="T343" s="16">
        <f t="shared" si="29"/>
        <v>0</v>
      </c>
      <c r="W343" s="10">
        <f t="shared" si="25"/>
        <v>0.0006035561551452104</v>
      </c>
      <c r="Y343">
        <f t="shared" si="26"/>
        <v>0</v>
      </c>
      <c r="Z343" s="17">
        <f t="shared" si="27"/>
        <v>0</v>
      </c>
    </row>
    <row r="344" spans="1:26" ht="12.75">
      <c r="D344" s="11"/>
      <c r="E344" s="11"/>
      <c r="P344" s="9">
        <f t="shared" si="28"/>
        <v>0</v>
      </c>
      <c r="Q344" s="15"/>
      <c r="T344" s="16">
        <f t="shared" si="29"/>
        <v>0</v>
      </c>
      <c r="W344" s="10">
        <f t="shared" si="25"/>
        <v>0.0006035561551452104</v>
      </c>
      <c r="Y344">
        <f t="shared" si="26"/>
        <v>0</v>
      </c>
      <c r="Z344" s="17">
        <f t="shared" si="27"/>
        <v>0</v>
      </c>
    </row>
    <row r="345" spans="1:26" ht="12.75">
      <c r="D345" s="11"/>
      <c r="E345" s="11"/>
      <c r="P345" s="9">
        <f t="shared" si="28"/>
        <v>0</v>
      </c>
      <c r="Q345" s="15"/>
      <c r="T345" s="16">
        <f t="shared" si="29"/>
        <v>0</v>
      </c>
      <c r="W345" s="10">
        <f t="shared" si="25"/>
        <v>0.0006035561551452104</v>
      </c>
      <c r="Y345">
        <f t="shared" si="26"/>
        <v>0</v>
      </c>
      <c r="Z345" s="17">
        <f t="shared" si="27"/>
        <v>0</v>
      </c>
    </row>
    <row r="346" spans="1:26" ht="12.75">
      <c r="D346" s="11"/>
      <c r="E346" s="11"/>
      <c r="P346" s="9">
        <f t="shared" si="28"/>
        <v>0</v>
      </c>
      <c r="Q346" s="15"/>
      <c r="T346" s="16">
        <f t="shared" si="29"/>
        <v>0</v>
      </c>
      <c r="W346" s="10">
        <f t="shared" si="25"/>
        <v>0.0006035561551452104</v>
      </c>
      <c r="Y346">
        <f t="shared" si="26"/>
        <v>0</v>
      </c>
      <c r="Z346" s="17">
        <f t="shared" si="27"/>
        <v>0</v>
      </c>
    </row>
    <row r="347" spans="1:26" ht="12.75">
      <c r="D347" s="11"/>
      <c r="E347" s="11"/>
      <c r="P347" s="9">
        <f t="shared" si="28"/>
        <v>0</v>
      </c>
      <c r="Q347" s="15"/>
      <c r="T347" s="16">
        <f t="shared" si="29"/>
        <v>0</v>
      </c>
      <c r="W347" s="10">
        <f t="shared" si="25"/>
        <v>0.0006035561551452104</v>
      </c>
      <c r="Y347">
        <f t="shared" si="26"/>
        <v>0</v>
      </c>
      <c r="Z347" s="17">
        <f t="shared" si="27"/>
        <v>0</v>
      </c>
    </row>
    <row r="348" spans="1:26" ht="12.75">
      <c r="D348" s="11"/>
      <c r="E348" s="11"/>
      <c r="P348" s="9">
        <f t="shared" si="28"/>
        <v>0</v>
      </c>
      <c r="Q348" s="15"/>
      <c r="T348" s="16">
        <f t="shared" si="29"/>
        <v>0</v>
      </c>
      <c r="W348" s="10">
        <f t="shared" si="25"/>
        <v>0.0006035561551452104</v>
      </c>
      <c r="Y348">
        <f t="shared" si="26"/>
        <v>0</v>
      </c>
      <c r="Z348" s="17">
        <f t="shared" si="27"/>
        <v>0</v>
      </c>
    </row>
    <row r="349" spans="1:26" ht="12.75">
      <c r="D349" s="11"/>
      <c r="E349" s="11"/>
      <c r="P349" s="9">
        <f t="shared" si="28"/>
        <v>0</v>
      </c>
      <c r="Q349" s="15"/>
      <c r="T349" s="16">
        <f t="shared" si="29"/>
        <v>0</v>
      </c>
      <c r="W349" s="10">
        <f t="shared" si="25"/>
        <v>0.0006035561551452104</v>
      </c>
      <c r="Y349">
        <f t="shared" si="26"/>
        <v>0</v>
      </c>
      <c r="Z349" s="17">
        <f t="shared" si="27"/>
        <v>0</v>
      </c>
    </row>
    <row r="350" spans="1:26" ht="12.75">
      <c r="D350" s="11"/>
      <c r="E350" s="11"/>
      <c r="P350" s="9">
        <f t="shared" si="28"/>
        <v>0</v>
      </c>
      <c r="Q350" s="15"/>
      <c r="T350" s="16">
        <f t="shared" si="29"/>
        <v>0</v>
      </c>
      <c r="W350" s="10">
        <f t="shared" si="25"/>
        <v>0.0006035561551452104</v>
      </c>
      <c r="Y350">
        <f t="shared" si="26"/>
        <v>0</v>
      </c>
      <c r="Z350" s="17">
        <f t="shared" si="27"/>
        <v>0</v>
      </c>
    </row>
    <row r="351" spans="1:26" ht="12.75">
      <c r="D351" s="11"/>
      <c r="E351" s="11"/>
      <c r="P351" s="9">
        <f t="shared" si="28"/>
        <v>0</v>
      </c>
      <c r="Q351" s="15"/>
      <c r="T351" s="16">
        <f t="shared" si="29"/>
        <v>0</v>
      </c>
      <c r="W351" s="10">
        <f t="shared" si="25"/>
        <v>0.0006035561551452104</v>
      </c>
      <c r="Y351">
        <f t="shared" si="26"/>
        <v>0</v>
      </c>
      <c r="Z351" s="17">
        <f t="shared" si="27"/>
        <v>0</v>
      </c>
    </row>
    <row r="352" spans="1:26" ht="12.75">
      <c r="D352" s="11"/>
      <c r="E352" s="11"/>
      <c r="P352" s="9">
        <f t="shared" si="28"/>
        <v>0</v>
      </c>
      <c r="Q352" s="15"/>
      <c r="T352" s="16">
        <f t="shared" si="29"/>
        <v>0</v>
      </c>
      <c r="W352" s="10">
        <f t="shared" si="25"/>
        <v>0.0006035561551452104</v>
      </c>
      <c r="Y352">
        <f t="shared" si="26"/>
        <v>0</v>
      </c>
      <c r="Z352" s="17">
        <f t="shared" si="27"/>
        <v>0</v>
      </c>
    </row>
    <row r="353" spans="1:26" ht="12.75">
      <c r="D353" s="11"/>
      <c r="E353" s="11"/>
      <c r="P353" s="9">
        <f t="shared" si="28"/>
        <v>0</v>
      </c>
      <c r="Q353" s="15"/>
      <c r="T353" s="16">
        <f t="shared" si="29"/>
        <v>0</v>
      </c>
      <c r="W353" s="10">
        <f t="shared" si="25"/>
        <v>0.0006035561551452104</v>
      </c>
      <c r="Y353">
        <f t="shared" si="26"/>
        <v>0</v>
      </c>
      <c r="Z353" s="17">
        <f t="shared" si="27"/>
        <v>0</v>
      </c>
    </row>
    <row r="354" spans="1:26" ht="12.75">
      <c r="D354" s="11"/>
      <c r="E354" s="11"/>
      <c r="P354" s="9">
        <f t="shared" si="28"/>
        <v>0</v>
      </c>
      <c r="Q354" s="15"/>
      <c r="T354" s="16">
        <f t="shared" si="29"/>
        <v>0</v>
      </c>
      <c r="W354" s="10">
        <f t="shared" si="25"/>
        <v>0.0006035561551452104</v>
      </c>
      <c r="Y354">
        <f t="shared" si="26"/>
        <v>0</v>
      </c>
      <c r="Z354" s="17">
        <f t="shared" si="27"/>
        <v>0</v>
      </c>
    </row>
    <row r="355" spans="1:26" ht="12.75">
      <c r="D355" s="11"/>
      <c r="E355" s="11"/>
      <c r="P355" s="9">
        <f t="shared" si="28"/>
        <v>0</v>
      </c>
      <c r="Q355" s="15"/>
      <c r="T355" s="16">
        <f t="shared" si="29"/>
        <v>0</v>
      </c>
      <c r="W355" s="10">
        <f t="shared" si="25"/>
        <v>0.0006035561551452104</v>
      </c>
      <c r="Y355">
        <f t="shared" si="26"/>
        <v>0</v>
      </c>
      <c r="Z355" s="17">
        <f t="shared" si="27"/>
        <v>0</v>
      </c>
    </row>
    <row r="356" spans="1:26" ht="12.75">
      <c r="D356" s="11"/>
      <c r="E356" s="11"/>
      <c r="P356" s="9">
        <f t="shared" si="28"/>
        <v>0</v>
      </c>
      <c r="Q356" s="15"/>
      <c r="T356" s="16">
        <f t="shared" si="29"/>
        <v>0</v>
      </c>
      <c r="W356" s="10">
        <f t="shared" si="25"/>
        <v>0.0006035561551452104</v>
      </c>
      <c r="Y356">
        <f t="shared" si="26"/>
        <v>0</v>
      </c>
      <c r="Z356" s="17">
        <f t="shared" si="27"/>
        <v>0</v>
      </c>
    </row>
    <row r="357" spans="1:26" ht="12.75">
      <c r="D357" s="11"/>
      <c r="E357" s="11"/>
      <c r="P357" s="9">
        <f t="shared" si="28"/>
        <v>0</v>
      </c>
      <c r="Q357" s="15"/>
      <c r="T357" s="16">
        <f t="shared" si="29"/>
        <v>0</v>
      </c>
      <c r="W357" s="10">
        <f t="shared" si="25"/>
        <v>0.0006035561551452104</v>
      </c>
      <c r="Y357">
        <f t="shared" si="26"/>
        <v>0</v>
      </c>
      <c r="Z357" s="17">
        <f t="shared" si="27"/>
        <v>0</v>
      </c>
    </row>
    <row r="358" spans="1:26" ht="12.75">
      <c r="D358" s="11"/>
      <c r="E358" s="11"/>
      <c r="P358" s="9">
        <f t="shared" si="28"/>
        <v>0</v>
      </c>
      <c r="Q358" s="15"/>
      <c r="T358" s="16">
        <f t="shared" si="29"/>
        <v>0</v>
      </c>
      <c r="W358" s="10">
        <f t="shared" si="25"/>
        <v>0.0006035561551452104</v>
      </c>
      <c r="Y358">
        <f t="shared" si="26"/>
        <v>0</v>
      </c>
      <c r="Z358" s="17">
        <f t="shared" si="27"/>
        <v>0</v>
      </c>
    </row>
    <row r="359" spans="1:26" ht="12.75">
      <c r="D359" s="11"/>
      <c r="E359" s="11"/>
      <c r="P359" s="9">
        <f t="shared" si="28"/>
        <v>0</v>
      </c>
      <c r="Q359" s="15"/>
      <c r="T359" s="16">
        <f t="shared" si="29"/>
        <v>0</v>
      </c>
      <c r="W359" s="10">
        <f t="shared" si="25"/>
        <v>0.0006035561551452104</v>
      </c>
      <c r="Y359">
        <f t="shared" si="26"/>
        <v>0</v>
      </c>
      <c r="Z359" s="17">
        <f t="shared" si="27"/>
        <v>0</v>
      </c>
    </row>
    <row r="360" spans="1:26" ht="12.75">
      <c r="D360" s="11"/>
      <c r="E360" s="11"/>
      <c r="P360" s="9">
        <f t="shared" si="28"/>
        <v>0</v>
      </c>
      <c r="Q360" s="15"/>
      <c r="T360" s="16">
        <f t="shared" si="29"/>
        <v>0</v>
      </c>
      <c r="W360" s="10">
        <f t="shared" si="25"/>
        <v>0.0006035561551452104</v>
      </c>
      <c r="Y360">
        <f t="shared" si="26"/>
        <v>0</v>
      </c>
      <c r="Z360" s="17">
        <f t="shared" si="27"/>
        <v>0</v>
      </c>
    </row>
    <row r="361" spans="1:26" ht="12.75">
      <c r="D361" s="11"/>
      <c r="E361" s="11"/>
      <c r="P361" s="9">
        <f t="shared" si="28"/>
        <v>0</v>
      </c>
      <c r="Q361" s="15"/>
      <c r="T361" s="16">
        <f t="shared" si="29"/>
        <v>0</v>
      </c>
      <c r="W361" s="10">
        <f t="shared" si="25"/>
        <v>0.0006035561551452104</v>
      </c>
      <c r="Y361">
        <f t="shared" si="26"/>
        <v>0</v>
      </c>
      <c r="Z361" s="17">
        <f t="shared" si="27"/>
        <v>0</v>
      </c>
    </row>
    <row r="362" spans="1:26" ht="12.75">
      <c r="D362" s="11"/>
      <c r="E362" s="11"/>
      <c r="P362" s="9">
        <f t="shared" si="28"/>
        <v>0</v>
      </c>
      <c r="Q362" s="15"/>
      <c r="T362" s="16">
        <f t="shared" si="29"/>
        <v>0</v>
      </c>
      <c r="W362" s="10">
        <f t="shared" si="25"/>
        <v>0.0006035561551452104</v>
      </c>
      <c r="Y362">
        <f t="shared" si="26"/>
        <v>0</v>
      </c>
      <c r="Z362" s="17">
        <f t="shared" si="27"/>
        <v>0</v>
      </c>
    </row>
    <row r="363" spans="1:26" ht="12.75">
      <c r="D363" s="11"/>
      <c r="E363" s="11"/>
      <c r="P363" s="9">
        <f t="shared" si="28"/>
        <v>0</v>
      </c>
      <c r="Q363" s="15"/>
      <c r="T363" s="16">
        <f t="shared" si="29"/>
        <v>0</v>
      </c>
      <c r="W363" s="10">
        <f t="shared" si="25"/>
        <v>0.0006035561551452104</v>
      </c>
      <c r="Y363">
        <f t="shared" si="26"/>
        <v>0</v>
      </c>
      <c r="Z363" s="17">
        <f t="shared" si="27"/>
        <v>0</v>
      </c>
    </row>
    <row r="364" spans="1:26" ht="12.75">
      <c r="D364" s="11"/>
      <c r="E364" s="11"/>
      <c r="P364" s="9">
        <f t="shared" si="28"/>
        <v>0</v>
      </c>
      <c r="Q364" s="15"/>
      <c r="T364" s="16">
        <f t="shared" si="29"/>
        <v>0</v>
      </c>
      <c r="W364" s="10">
        <f t="shared" si="25"/>
        <v>0.0006035561551452104</v>
      </c>
      <c r="Y364">
        <f t="shared" si="26"/>
        <v>0</v>
      </c>
      <c r="Z364" s="17">
        <f t="shared" si="27"/>
        <v>0</v>
      </c>
    </row>
    <row r="365" spans="1:26" ht="12.75">
      <c r="D365" s="11"/>
      <c r="E365" s="11"/>
      <c r="P365" s="9">
        <f t="shared" si="28"/>
        <v>0</v>
      </c>
      <c r="Q365" s="15"/>
      <c r="T365" s="16">
        <f t="shared" si="29"/>
        <v>0</v>
      </c>
      <c r="W365" s="10">
        <f t="shared" si="25"/>
        <v>0.0006035561551452104</v>
      </c>
      <c r="Y365">
        <f t="shared" si="26"/>
        <v>0</v>
      </c>
      <c r="Z365" s="17">
        <f t="shared" si="27"/>
        <v>0</v>
      </c>
    </row>
    <row r="366" spans="1:26" ht="12.75">
      <c r="D366" s="11"/>
      <c r="E366" s="11"/>
      <c r="P366" s="9">
        <f t="shared" si="28"/>
        <v>0</v>
      </c>
      <c r="Q366" s="15"/>
      <c r="T366" s="16">
        <f t="shared" si="29"/>
        <v>0</v>
      </c>
      <c r="W366" s="10">
        <f t="shared" si="25"/>
        <v>0.0006035561551452104</v>
      </c>
      <c r="Y366">
        <f t="shared" si="26"/>
        <v>0</v>
      </c>
      <c r="Z366" s="17">
        <f t="shared" si="27"/>
        <v>0</v>
      </c>
    </row>
    <row r="367" spans="1:26" ht="12.75">
      <c r="D367" s="11"/>
      <c r="E367" s="11"/>
      <c r="P367" s="9">
        <f t="shared" si="28"/>
        <v>0</v>
      </c>
      <c r="Q367" s="15"/>
      <c r="T367" s="16">
        <f t="shared" si="29"/>
        <v>0</v>
      </c>
      <c r="W367" s="10">
        <f t="shared" si="25"/>
        <v>0.0006035561551452104</v>
      </c>
      <c r="Y367">
        <f t="shared" si="26"/>
        <v>0</v>
      </c>
      <c r="Z367" s="17">
        <f t="shared" si="27"/>
        <v>0</v>
      </c>
    </row>
    <row r="368" spans="1:26" ht="12.75">
      <c r="D368" s="11"/>
      <c r="E368" s="11"/>
      <c r="P368" s="9">
        <f t="shared" si="28"/>
        <v>0</v>
      </c>
      <c r="Q368" s="15"/>
      <c r="T368" s="16">
        <f t="shared" si="29"/>
        <v>0</v>
      </c>
      <c r="W368" s="10">
        <f t="shared" si="25"/>
        <v>0.0006035561551452104</v>
      </c>
      <c r="Y368">
        <f t="shared" si="26"/>
        <v>0</v>
      </c>
      <c r="Z368" s="17">
        <f t="shared" si="27"/>
        <v>0</v>
      </c>
    </row>
    <row r="369" spans="1:26" ht="12.75">
      <c r="D369" s="11"/>
      <c r="E369" s="11"/>
      <c r="P369" s="9">
        <f t="shared" si="28"/>
        <v>0</v>
      </c>
      <c r="Q369" s="15"/>
      <c r="T369" s="16">
        <f t="shared" si="29"/>
        <v>0</v>
      </c>
      <c r="W369" s="10">
        <f t="shared" si="25"/>
        <v>0.0006035561551452104</v>
      </c>
      <c r="Y369">
        <f t="shared" si="26"/>
        <v>0</v>
      </c>
      <c r="Z369" s="17">
        <f t="shared" si="27"/>
        <v>0</v>
      </c>
    </row>
    <row r="370" spans="1:26" ht="12.75">
      <c r="D370" s="11"/>
      <c r="E370" s="11"/>
      <c r="P370" s="9">
        <f t="shared" si="28"/>
        <v>0</v>
      </c>
      <c r="Q370" s="15"/>
      <c r="T370" s="16">
        <f t="shared" si="29"/>
        <v>0</v>
      </c>
      <c r="W370" s="10">
        <f t="shared" si="25"/>
        <v>0.0006035561551452104</v>
      </c>
      <c r="Y370">
        <f t="shared" si="26"/>
        <v>0</v>
      </c>
      <c r="Z370" s="17">
        <f t="shared" si="27"/>
        <v>0</v>
      </c>
    </row>
    <row r="371" spans="1:26" ht="12.75">
      <c r="D371" s="11"/>
      <c r="E371" s="11"/>
      <c r="P371" s="9">
        <f t="shared" si="28"/>
        <v>0</v>
      </c>
      <c r="Q371" s="15"/>
      <c r="T371" s="16">
        <f t="shared" si="29"/>
        <v>0</v>
      </c>
      <c r="W371" s="10">
        <f aca="true" t="shared" si="30" ref="W371:W434">IF(((R372-R371)/$AA$3)&lt;=0.00003,((W370+W369+W368)/3),((R372-R371)/$AA$3))</f>
        <v>0.0006035561551452104</v>
      </c>
      <c r="Y371">
        <f t="shared" si="26"/>
        <v>0</v>
      </c>
      <c r="Z371" s="17">
        <f t="shared" si="27"/>
        <v>0</v>
      </c>
    </row>
    <row r="372" spans="1:26" ht="12.75">
      <c r="D372" s="11"/>
      <c r="E372" s="11"/>
      <c r="P372" s="9">
        <f t="shared" si="28"/>
        <v>0</v>
      </c>
      <c r="Q372" s="15"/>
      <c r="T372" s="16">
        <f t="shared" si="29"/>
        <v>0</v>
      </c>
      <c r="W372" s="10">
        <f t="shared" si="30"/>
        <v>0.0006035561551452104</v>
      </c>
      <c r="Y372">
        <f t="shared" si="26"/>
        <v>0</v>
      </c>
      <c r="Z372" s="17">
        <f t="shared" si="27"/>
        <v>0</v>
      </c>
    </row>
    <row r="373" spans="1:26" ht="12.75">
      <c r="D373" s="11"/>
      <c r="E373" s="11"/>
      <c r="P373" s="9">
        <f t="shared" si="28"/>
        <v>0</v>
      </c>
      <c r="Q373" s="15"/>
      <c r="T373" s="16">
        <f t="shared" si="29"/>
        <v>0</v>
      </c>
      <c r="W373" s="10">
        <f t="shared" si="30"/>
        <v>0.0006035561551452104</v>
      </c>
      <c r="Y373">
        <f t="shared" si="26"/>
        <v>0</v>
      </c>
      <c r="Z373" s="17">
        <f t="shared" si="27"/>
        <v>0</v>
      </c>
    </row>
    <row r="374" spans="1:26" ht="12.75">
      <c r="D374" s="11"/>
      <c r="E374" s="11"/>
      <c r="P374" s="9">
        <f t="shared" si="28"/>
        <v>0</v>
      </c>
      <c r="Q374" s="15"/>
      <c r="T374" s="16">
        <f t="shared" si="29"/>
        <v>0</v>
      </c>
      <c r="W374" s="10">
        <f t="shared" si="30"/>
        <v>0.0006035561551452104</v>
      </c>
      <c r="Y374">
        <f t="shared" si="26"/>
        <v>0</v>
      </c>
      <c r="Z374" s="17">
        <f t="shared" si="27"/>
        <v>0</v>
      </c>
    </row>
    <row r="375" spans="1:26" ht="12.75">
      <c r="D375" s="11"/>
      <c r="E375" s="11"/>
      <c r="P375" s="9">
        <f t="shared" si="28"/>
        <v>0</v>
      </c>
      <c r="Q375" s="15"/>
      <c r="T375" s="16">
        <f t="shared" si="29"/>
        <v>0</v>
      </c>
      <c r="W375" s="10">
        <f t="shared" si="30"/>
        <v>0.0006035561551452104</v>
      </c>
      <c r="Y375">
        <f t="shared" si="26"/>
        <v>0</v>
      </c>
      <c r="Z375" s="17">
        <f t="shared" si="27"/>
        <v>0</v>
      </c>
    </row>
    <row r="376" spans="1:26" ht="12.75">
      <c r="D376" s="11"/>
      <c r="E376" s="11"/>
      <c r="P376" s="9">
        <f t="shared" si="28"/>
        <v>0</v>
      </c>
      <c r="Q376" s="15"/>
      <c r="T376" s="16">
        <f t="shared" si="29"/>
        <v>0</v>
      </c>
      <c r="W376" s="10">
        <f t="shared" si="30"/>
        <v>0.0006035561551452104</v>
      </c>
      <c r="Y376">
        <f t="shared" si="26"/>
        <v>0</v>
      </c>
      <c r="Z376" s="17">
        <f t="shared" si="27"/>
        <v>0</v>
      </c>
    </row>
    <row r="377" spans="1:26" ht="12.75">
      <c r="D377" s="11"/>
      <c r="E377" s="11"/>
      <c r="P377" s="9">
        <f t="shared" si="28"/>
        <v>0</v>
      </c>
      <c r="Q377" s="15"/>
      <c r="T377" s="16">
        <f t="shared" si="29"/>
        <v>0</v>
      </c>
      <c r="W377" s="10">
        <f t="shared" si="30"/>
        <v>0.0006035561551452104</v>
      </c>
      <c r="Y377">
        <f t="shared" si="26"/>
        <v>0</v>
      </c>
      <c r="Z377" s="17">
        <f t="shared" si="27"/>
        <v>0</v>
      </c>
    </row>
    <row r="378" spans="1:26" ht="12.75">
      <c r="D378" s="11"/>
      <c r="E378" s="11"/>
      <c r="P378" s="9">
        <f t="shared" si="28"/>
        <v>0</v>
      </c>
      <c r="Q378" s="15"/>
      <c r="T378" s="16">
        <f t="shared" si="29"/>
        <v>0</v>
      </c>
      <c r="W378" s="10">
        <f t="shared" si="30"/>
        <v>0.0006035561551452104</v>
      </c>
      <c r="Y378">
        <f t="shared" si="26"/>
        <v>0</v>
      </c>
      <c r="Z378" s="17">
        <f t="shared" si="27"/>
        <v>0</v>
      </c>
    </row>
    <row r="379" spans="1:26" ht="12.75">
      <c r="D379" s="11"/>
      <c r="E379" s="11"/>
      <c r="P379" s="9">
        <f t="shared" si="28"/>
        <v>0</v>
      </c>
      <c r="Q379" s="15"/>
      <c r="T379" s="16">
        <f t="shared" si="29"/>
        <v>0</v>
      </c>
      <c r="W379" s="10">
        <f t="shared" si="30"/>
        <v>0.0006035561551452104</v>
      </c>
      <c r="Y379">
        <f t="shared" si="26"/>
        <v>0</v>
      </c>
      <c r="Z379" s="17">
        <f t="shared" si="27"/>
        <v>0</v>
      </c>
    </row>
    <row r="380" spans="1:26" ht="12.75">
      <c r="D380" s="11"/>
      <c r="E380" s="11"/>
      <c r="P380" s="9">
        <f t="shared" si="28"/>
        <v>0</v>
      </c>
      <c r="Q380" s="15"/>
      <c r="T380" s="16">
        <f t="shared" si="29"/>
        <v>0</v>
      </c>
      <c r="W380" s="10">
        <f t="shared" si="30"/>
        <v>0.0006035561551452104</v>
      </c>
      <c r="Y380">
        <f t="shared" si="26"/>
        <v>0</v>
      </c>
      <c r="Z380" s="17">
        <f t="shared" si="27"/>
        <v>0</v>
      </c>
    </row>
    <row r="381" spans="1:26" ht="12.75">
      <c r="D381" s="11"/>
      <c r="E381" s="11"/>
      <c r="P381" s="9">
        <f t="shared" si="28"/>
        <v>0</v>
      </c>
      <c r="Q381" s="15"/>
      <c r="T381" s="16">
        <f t="shared" si="29"/>
        <v>0</v>
      </c>
      <c r="W381" s="10">
        <f t="shared" si="30"/>
        <v>0.0006035561551452104</v>
      </c>
      <c r="Y381">
        <f t="shared" si="26"/>
        <v>0</v>
      </c>
      <c r="Z381" s="17">
        <f t="shared" si="27"/>
        <v>0</v>
      </c>
    </row>
    <row r="382" spans="1:26" ht="12.75">
      <c r="D382" s="11"/>
      <c r="E382" s="11"/>
      <c r="P382" s="9">
        <f t="shared" si="28"/>
        <v>0</v>
      </c>
      <c r="Q382" s="15"/>
      <c r="T382" s="16">
        <f t="shared" si="29"/>
        <v>0</v>
      </c>
      <c r="W382" s="10">
        <f t="shared" si="30"/>
        <v>0.0006035561551452104</v>
      </c>
      <c r="Y382">
        <f t="shared" si="26"/>
        <v>0</v>
      </c>
      <c r="Z382" s="17">
        <f t="shared" si="27"/>
        <v>0</v>
      </c>
    </row>
    <row r="383" spans="1:26" ht="12.75">
      <c r="D383" s="11"/>
      <c r="E383" s="11"/>
      <c r="P383" s="9">
        <f t="shared" si="28"/>
        <v>0</v>
      </c>
      <c r="Q383" s="15"/>
      <c r="T383" s="16">
        <f t="shared" si="29"/>
        <v>0</v>
      </c>
      <c r="W383" s="10">
        <f t="shared" si="30"/>
        <v>0.0006035561551452104</v>
      </c>
      <c r="Y383">
        <f t="shared" si="26"/>
        <v>0</v>
      </c>
      <c r="Z383" s="17">
        <f t="shared" si="27"/>
        <v>0</v>
      </c>
    </row>
    <row r="384" spans="1:26" ht="12.75">
      <c r="D384" s="11"/>
      <c r="E384" s="11"/>
      <c r="P384" s="9">
        <f t="shared" si="28"/>
        <v>0</v>
      </c>
      <c r="Q384" s="15"/>
      <c r="T384" s="16">
        <f t="shared" si="29"/>
        <v>0</v>
      </c>
      <c r="W384" s="10">
        <f t="shared" si="30"/>
        <v>0.0006035561551452104</v>
      </c>
      <c r="Y384">
        <f t="shared" si="26"/>
        <v>0</v>
      </c>
      <c r="Z384" s="17">
        <f t="shared" si="27"/>
        <v>0</v>
      </c>
    </row>
    <row r="385" spans="1:26" ht="12.75">
      <c r="D385" s="11"/>
      <c r="E385" s="11"/>
      <c r="P385" s="9">
        <f t="shared" si="28"/>
        <v>0</v>
      </c>
      <c r="Q385" s="15"/>
      <c r="T385" s="16">
        <f t="shared" si="29"/>
        <v>0</v>
      </c>
      <c r="W385" s="10">
        <f t="shared" si="30"/>
        <v>0.0006035561551452104</v>
      </c>
      <c r="Y385">
        <f t="shared" si="26"/>
        <v>0</v>
      </c>
      <c r="Z385" s="17">
        <f t="shared" si="27"/>
        <v>0</v>
      </c>
    </row>
    <row r="386" spans="1:26" ht="12.75">
      <c r="D386" s="11"/>
      <c r="E386" s="11"/>
      <c r="P386" s="9">
        <f t="shared" si="28"/>
        <v>0</v>
      </c>
      <c r="Q386" s="15"/>
      <c r="T386" s="16">
        <f t="shared" si="29"/>
        <v>0</v>
      </c>
      <c r="W386" s="10">
        <f t="shared" si="30"/>
        <v>0.0006035561551452104</v>
      </c>
      <c r="Y386">
        <f t="shared" si="26"/>
        <v>0</v>
      </c>
      <c r="Z386" s="17">
        <f t="shared" si="27"/>
        <v>0</v>
      </c>
    </row>
    <row r="387" spans="1:26" ht="12.75">
      <c r="D387" s="11"/>
      <c r="E387" s="11"/>
      <c r="P387" s="9">
        <f t="shared" si="28"/>
        <v>0</v>
      </c>
      <c r="Q387" s="15"/>
      <c r="T387" s="16">
        <f t="shared" si="29"/>
        <v>0</v>
      </c>
      <c r="W387" s="10">
        <f t="shared" si="30"/>
        <v>0.0006035561551452104</v>
      </c>
      <c r="Y387">
        <f aca="true" t="shared" si="31" ref="Y387:Y450">X388*(1-$AB$3)</f>
        <v>0</v>
      </c>
      <c r="Z387" s="17">
        <f aca="true" t="shared" si="32" ref="Z387:Z450">(X387*$AB$3)+Y387</f>
        <v>0</v>
      </c>
    </row>
    <row r="388" spans="1:26" ht="12.75">
      <c r="D388" s="11"/>
      <c r="E388" s="11"/>
      <c r="P388" s="9">
        <f t="shared" si="28"/>
        <v>0</v>
      </c>
      <c r="Q388" s="15"/>
      <c r="T388" s="16">
        <f t="shared" si="29"/>
        <v>0</v>
      </c>
      <c r="W388" s="10">
        <f t="shared" si="30"/>
        <v>0.0006035561551452104</v>
      </c>
      <c r="Y388">
        <f t="shared" si="31"/>
        <v>0</v>
      </c>
      <c r="Z388" s="17">
        <f t="shared" si="32"/>
        <v>0</v>
      </c>
    </row>
    <row r="389" spans="1:26" ht="12.75">
      <c r="D389" s="11"/>
      <c r="E389" s="11"/>
      <c r="P389" s="9">
        <f aca="true" t="shared" si="33" ref="P389:P452">O388</f>
        <v>0</v>
      </c>
      <c r="Q389" s="15"/>
      <c r="T389" s="16">
        <f t="shared" si="29"/>
        <v>0</v>
      </c>
      <c r="W389" s="10">
        <f t="shared" si="30"/>
        <v>0.0006035561551452104</v>
      </c>
      <c r="Y389">
        <f t="shared" si="31"/>
        <v>0</v>
      </c>
      <c r="Z389" s="17">
        <f t="shared" si="32"/>
        <v>0</v>
      </c>
    </row>
    <row r="390" spans="1:26" ht="12.75">
      <c r="D390" s="11"/>
      <c r="E390" s="11"/>
      <c r="P390" s="9">
        <f t="shared" si="33"/>
        <v>0</v>
      </c>
      <c r="Q390" s="15"/>
      <c r="T390" s="16">
        <f t="shared" si="29"/>
        <v>0</v>
      </c>
      <c r="W390" s="10">
        <f t="shared" si="30"/>
        <v>0.0006035561551452104</v>
      </c>
      <c r="Y390">
        <f t="shared" si="31"/>
        <v>0</v>
      </c>
      <c r="Z390" s="17">
        <f t="shared" si="32"/>
        <v>0</v>
      </c>
    </row>
    <row r="391" spans="1:26" ht="12.75">
      <c r="D391" s="11"/>
      <c r="E391" s="11"/>
      <c r="P391" s="9">
        <f t="shared" si="33"/>
        <v>0</v>
      </c>
      <c r="Q391" s="15"/>
      <c r="T391" s="16">
        <f aca="true" t="shared" si="34" ref="T391:T454">IF(((S391+S392)/2)&gt;0.012,0.012,IF(((S391+S392)/2)&lt;-0.02,-0.02,(S391+S392)/2))</f>
        <v>0</v>
      </c>
      <c r="W391" s="10">
        <f t="shared" si="30"/>
        <v>0.0006035561551452104</v>
      </c>
      <c r="Y391">
        <f t="shared" si="31"/>
        <v>0</v>
      </c>
      <c r="Z391" s="17">
        <f t="shared" si="32"/>
        <v>0</v>
      </c>
    </row>
    <row r="392" spans="1:26" ht="12.75">
      <c r="D392" s="11"/>
      <c r="E392" s="11"/>
      <c r="P392" s="9">
        <f t="shared" si="33"/>
        <v>0</v>
      </c>
      <c r="Q392" s="15"/>
      <c r="T392" s="16">
        <f t="shared" si="34"/>
        <v>0</v>
      </c>
      <c r="W392" s="10">
        <f t="shared" si="30"/>
        <v>0.0006035561551452104</v>
      </c>
      <c r="Y392">
        <f t="shared" si="31"/>
        <v>0</v>
      </c>
      <c r="Z392" s="17">
        <f t="shared" si="32"/>
        <v>0</v>
      </c>
    </row>
    <row r="393" spans="1:26" ht="12.75">
      <c r="D393" s="11"/>
      <c r="E393" s="11"/>
      <c r="P393" s="9">
        <f t="shared" si="33"/>
        <v>0</v>
      </c>
      <c r="Q393" s="15"/>
      <c r="T393" s="16">
        <f t="shared" si="34"/>
        <v>0</v>
      </c>
      <c r="W393" s="10">
        <f t="shared" si="30"/>
        <v>0.0006035561551452104</v>
      </c>
      <c r="Y393">
        <f t="shared" si="31"/>
        <v>0</v>
      </c>
      <c r="Z393" s="17">
        <f t="shared" si="32"/>
        <v>0</v>
      </c>
    </row>
    <row r="394" spans="1:26" ht="12.75">
      <c r="D394" s="11"/>
      <c r="E394" s="11"/>
      <c r="P394" s="9">
        <f t="shared" si="33"/>
        <v>0</v>
      </c>
      <c r="Q394" s="15"/>
      <c r="T394" s="16">
        <f t="shared" si="34"/>
        <v>0</v>
      </c>
      <c r="W394" s="10">
        <f t="shared" si="30"/>
        <v>0.0006035561551452104</v>
      </c>
      <c r="Y394">
        <f t="shared" si="31"/>
        <v>0</v>
      </c>
      <c r="Z394" s="17">
        <f t="shared" si="32"/>
        <v>0</v>
      </c>
    </row>
    <row r="395" spans="1:26" ht="12.75">
      <c r="D395" s="11"/>
      <c r="E395" s="11"/>
      <c r="P395" s="9">
        <f t="shared" si="33"/>
        <v>0</v>
      </c>
      <c r="Q395" s="15"/>
      <c r="T395" s="16">
        <f t="shared" si="34"/>
        <v>0</v>
      </c>
      <c r="W395" s="10">
        <f t="shared" si="30"/>
        <v>0.0006035561551452104</v>
      </c>
      <c r="Y395">
        <f t="shared" si="31"/>
        <v>0</v>
      </c>
      <c r="Z395" s="17">
        <f t="shared" si="32"/>
        <v>0</v>
      </c>
    </row>
    <row r="396" spans="1:26" ht="12.75">
      <c r="D396" s="11"/>
      <c r="E396" s="11"/>
      <c r="P396" s="9">
        <f t="shared" si="33"/>
        <v>0</v>
      </c>
      <c r="Q396" s="15"/>
      <c r="T396" s="16">
        <f t="shared" si="34"/>
        <v>0</v>
      </c>
      <c r="W396" s="10">
        <f t="shared" si="30"/>
        <v>0.0006035561551452104</v>
      </c>
      <c r="Y396">
        <f t="shared" si="31"/>
        <v>0</v>
      </c>
      <c r="Z396" s="17">
        <f t="shared" si="32"/>
        <v>0</v>
      </c>
    </row>
    <row r="397" spans="1:26" ht="12.75">
      <c r="D397" s="11"/>
      <c r="E397" s="11"/>
      <c r="P397" s="9">
        <f t="shared" si="33"/>
        <v>0</v>
      </c>
      <c r="Q397" s="15"/>
      <c r="T397" s="16">
        <f t="shared" si="34"/>
        <v>0</v>
      </c>
      <c r="W397" s="10">
        <f t="shared" si="30"/>
        <v>0.0006035561551452104</v>
      </c>
      <c r="Y397">
        <f t="shared" si="31"/>
        <v>0</v>
      </c>
      <c r="Z397" s="17">
        <f t="shared" si="32"/>
        <v>0</v>
      </c>
    </row>
    <row r="398" spans="1:26" ht="12.75">
      <c r="D398" s="11"/>
      <c r="E398" s="11"/>
      <c r="P398" s="9">
        <f t="shared" si="33"/>
        <v>0</v>
      </c>
      <c r="Q398" s="15"/>
      <c r="T398" s="16">
        <f t="shared" si="34"/>
        <v>0</v>
      </c>
      <c r="W398" s="10">
        <f t="shared" si="30"/>
        <v>0.0006035561551452104</v>
      </c>
      <c r="Y398">
        <f t="shared" si="31"/>
        <v>0</v>
      </c>
      <c r="Z398" s="17">
        <f t="shared" si="32"/>
        <v>0</v>
      </c>
    </row>
    <row r="399" spans="1:26" ht="12.75">
      <c r="D399" s="11"/>
      <c r="E399" s="11"/>
      <c r="P399" s="9">
        <f t="shared" si="33"/>
        <v>0</v>
      </c>
      <c r="Q399" s="15"/>
      <c r="T399" s="16">
        <f t="shared" si="34"/>
        <v>0</v>
      </c>
      <c r="W399" s="10">
        <f t="shared" si="30"/>
        <v>0.0006035561551452104</v>
      </c>
      <c r="Y399">
        <f t="shared" si="31"/>
        <v>0</v>
      </c>
      <c r="Z399" s="17">
        <f t="shared" si="32"/>
        <v>0</v>
      </c>
    </row>
    <row r="400" spans="1:26" ht="12.75">
      <c r="D400" s="11"/>
      <c r="E400" s="11"/>
      <c r="P400" s="9">
        <f t="shared" si="33"/>
        <v>0</v>
      </c>
      <c r="Q400" s="15"/>
      <c r="T400" s="16">
        <f t="shared" si="34"/>
        <v>0</v>
      </c>
      <c r="W400" s="10">
        <f t="shared" si="30"/>
        <v>0.0006035561551452104</v>
      </c>
      <c r="Y400">
        <f t="shared" si="31"/>
        <v>0</v>
      </c>
      <c r="Z400" s="17">
        <f t="shared" si="32"/>
        <v>0</v>
      </c>
    </row>
    <row r="401" spans="1:26" ht="12.75">
      <c r="D401" s="11"/>
      <c r="E401" s="11"/>
      <c r="P401" s="9">
        <f t="shared" si="33"/>
        <v>0</v>
      </c>
      <c r="Q401" s="15"/>
      <c r="T401" s="16">
        <f t="shared" si="34"/>
        <v>0</v>
      </c>
      <c r="W401" s="10">
        <f t="shared" si="30"/>
        <v>0.0006035561551452104</v>
      </c>
      <c r="Y401">
        <f t="shared" si="31"/>
        <v>0</v>
      </c>
      <c r="Z401" s="17">
        <f t="shared" si="32"/>
        <v>0</v>
      </c>
    </row>
    <row r="402" spans="1:26" ht="12.75">
      <c r="D402" s="11"/>
      <c r="E402" s="11"/>
      <c r="P402" s="9">
        <f t="shared" si="33"/>
        <v>0</v>
      </c>
      <c r="Q402" s="15"/>
      <c r="T402" s="16">
        <f t="shared" si="34"/>
        <v>0</v>
      </c>
      <c r="W402" s="10">
        <f t="shared" si="30"/>
        <v>0.0006035561551452104</v>
      </c>
      <c r="Y402">
        <f t="shared" si="31"/>
        <v>0</v>
      </c>
      <c r="Z402" s="17">
        <f t="shared" si="32"/>
        <v>0</v>
      </c>
    </row>
    <row r="403" spans="1:26" ht="12.75">
      <c r="D403" s="11"/>
      <c r="E403" s="11"/>
      <c r="P403" s="9">
        <f t="shared" si="33"/>
        <v>0</v>
      </c>
      <c r="Q403" s="15"/>
      <c r="T403" s="16">
        <f t="shared" si="34"/>
        <v>0</v>
      </c>
      <c r="W403" s="10">
        <f t="shared" si="30"/>
        <v>0.0006035561551452104</v>
      </c>
      <c r="Y403">
        <f t="shared" si="31"/>
        <v>0</v>
      </c>
      <c r="Z403" s="17">
        <f t="shared" si="32"/>
        <v>0</v>
      </c>
    </row>
    <row r="404" spans="1:26" ht="12.75">
      <c r="D404" s="11"/>
      <c r="E404" s="11"/>
      <c r="P404" s="9">
        <f t="shared" si="33"/>
        <v>0</v>
      </c>
      <c r="Q404" s="15"/>
      <c r="T404" s="16">
        <f t="shared" si="34"/>
        <v>0</v>
      </c>
      <c r="W404" s="10">
        <f t="shared" si="30"/>
        <v>0.0006035561551452104</v>
      </c>
      <c r="Y404">
        <f t="shared" si="31"/>
        <v>0</v>
      </c>
      <c r="Z404" s="17">
        <f t="shared" si="32"/>
        <v>0</v>
      </c>
    </row>
    <row r="405" spans="1:26" ht="12.75">
      <c r="D405" s="11"/>
      <c r="E405" s="11"/>
      <c r="P405" s="9">
        <f t="shared" si="33"/>
        <v>0</v>
      </c>
      <c r="Q405" s="15"/>
      <c r="T405" s="16">
        <f t="shared" si="34"/>
        <v>0</v>
      </c>
      <c r="W405" s="10">
        <f t="shared" si="30"/>
        <v>0.0006035561551452104</v>
      </c>
      <c r="Y405">
        <f t="shared" si="31"/>
        <v>0</v>
      </c>
      <c r="Z405" s="17">
        <f t="shared" si="32"/>
        <v>0</v>
      </c>
    </row>
    <row r="406" spans="1:26" ht="12.75">
      <c r="D406" s="11"/>
      <c r="E406" s="11"/>
      <c r="P406" s="9">
        <f t="shared" si="33"/>
        <v>0</v>
      </c>
      <c r="Q406" s="15"/>
      <c r="T406" s="16">
        <f t="shared" si="34"/>
        <v>0</v>
      </c>
      <c r="W406" s="10">
        <f t="shared" si="30"/>
        <v>0.0006035561551452104</v>
      </c>
      <c r="Y406">
        <f t="shared" si="31"/>
        <v>0</v>
      </c>
      <c r="Z406" s="17">
        <f t="shared" si="32"/>
        <v>0</v>
      </c>
    </row>
    <row r="407" spans="1:26" ht="12.75">
      <c r="D407" s="11"/>
      <c r="E407" s="11"/>
      <c r="P407" s="9">
        <f t="shared" si="33"/>
        <v>0</v>
      </c>
      <c r="Q407" s="15"/>
      <c r="T407" s="16">
        <f t="shared" si="34"/>
        <v>0</v>
      </c>
      <c r="W407" s="10">
        <f t="shared" si="30"/>
        <v>0.0006035561551452104</v>
      </c>
      <c r="Y407">
        <f t="shared" si="31"/>
        <v>0</v>
      </c>
      <c r="Z407" s="17">
        <f t="shared" si="32"/>
        <v>0</v>
      </c>
    </row>
    <row r="408" spans="1:26" ht="12.75">
      <c r="D408" s="11"/>
      <c r="E408" s="11"/>
      <c r="P408" s="9">
        <f t="shared" si="33"/>
        <v>0</v>
      </c>
      <c r="Q408" s="15"/>
      <c r="T408" s="16">
        <f t="shared" si="34"/>
        <v>0</v>
      </c>
      <c r="W408" s="10">
        <f t="shared" si="30"/>
        <v>0.0006035561551452104</v>
      </c>
      <c r="Y408">
        <f t="shared" si="31"/>
        <v>0</v>
      </c>
      <c r="Z408" s="17">
        <f t="shared" si="32"/>
        <v>0</v>
      </c>
    </row>
    <row r="409" spans="1:26" ht="12.75">
      <c r="D409" s="11"/>
      <c r="E409" s="11"/>
      <c r="P409" s="9">
        <f t="shared" si="33"/>
        <v>0</v>
      </c>
      <c r="Q409" s="15"/>
      <c r="T409" s="16">
        <f t="shared" si="34"/>
        <v>0</v>
      </c>
      <c r="W409" s="10">
        <f t="shared" si="30"/>
        <v>0.0006035561551452104</v>
      </c>
      <c r="Y409">
        <f t="shared" si="31"/>
        <v>0</v>
      </c>
      <c r="Z409" s="17">
        <f t="shared" si="32"/>
        <v>0</v>
      </c>
    </row>
    <row r="410" spans="1:26" ht="12.75">
      <c r="D410" s="11"/>
      <c r="E410" s="11"/>
      <c r="P410" s="9">
        <f t="shared" si="33"/>
        <v>0</v>
      </c>
      <c r="Q410" s="15"/>
      <c r="T410" s="16">
        <f t="shared" si="34"/>
        <v>0</v>
      </c>
      <c r="W410" s="10">
        <f t="shared" si="30"/>
        <v>0.0006035561551452104</v>
      </c>
      <c r="Y410">
        <f t="shared" si="31"/>
        <v>0</v>
      </c>
      <c r="Z410" s="17">
        <f t="shared" si="32"/>
        <v>0</v>
      </c>
    </row>
    <row r="411" spans="1:26" ht="12.75">
      <c r="D411" s="11"/>
      <c r="E411" s="11"/>
      <c r="P411" s="9">
        <f t="shared" si="33"/>
        <v>0</v>
      </c>
      <c r="Q411" s="15"/>
      <c r="T411" s="16">
        <f t="shared" si="34"/>
        <v>0</v>
      </c>
      <c r="W411" s="10">
        <f t="shared" si="30"/>
        <v>0.0006035561551452104</v>
      </c>
      <c r="Y411">
        <f t="shared" si="31"/>
        <v>0</v>
      </c>
      <c r="Z411" s="17">
        <f t="shared" si="32"/>
        <v>0</v>
      </c>
    </row>
    <row r="412" spans="1:26" ht="12.75">
      <c r="D412" s="11"/>
      <c r="E412" s="11"/>
      <c r="P412" s="9">
        <f t="shared" si="33"/>
        <v>0</v>
      </c>
      <c r="Q412" s="15"/>
      <c r="T412" s="16">
        <f t="shared" si="34"/>
        <v>0</v>
      </c>
      <c r="W412" s="10">
        <f t="shared" si="30"/>
        <v>0.0006035561551452104</v>
      </c>
      <c r="Y412">
        <f t="shared" si="31"/>
        <v>0</v>
      </c>
      <c r="Z412" s="17">
        <f t="shared" si="32"/>
        <v>0</v>
      </c>
    </row>
    <row r="413" spans="1:26" ht="12.75">
      <c r="D413" s="11"/>
      <c r="E413" s="11"/>
      <c r="P413" s="9">
        <f t="shared" si="33"/>
        <v>0</v>
      </c>
      <c r="Q413" s="15"/>
      <c r="T413" s="16">
        <f t="shared" si="34"/>
        <v>0</v>
      </c>
      <c r="W413" s="10">
        <f t="shared" si="30"/>
        <v>0.0006035561551452104</v>
      </c>
      <c r="Y413">
        <f t="shared" si="31"/>
        <v>0</v>
      </c>
      <c r="Z413" s="17">
        <f t="shared" si="32"/>
        <v>0</v>
      </c>
    </row>
    <row r="414" spans="1:26" ht="12.75">
      <c r="D414" s="11"/>
      <c r="E414" s="11"/>
      <c r="P414" s="9">
        <f t="shared" si="33"/>
        <v>0</v>
      </c>
      <c r="Q414" s="15"/>
      <c r="T414" s="16">
        <f t="shared" si="34"/>
        <v>0</v>
      </c>
      <c r="W414" s="10">
        <f t="shared" si="30"/>
        <v>0.0006035561551452104</v>
      </c>
      <c r="Y414">
        <f t="shared" si="31"/>
        <v>0</v>
      </c>
      <c r="Z414" s="17">
        <f t="shared" si="32"/>
        <v>0</v>
      </c>
    </row>
    <row r="415" spans="1:26" ht="12.75">
      <c r="D415" s="11"/>
      <c r="E415" s="11"/>
      <c r="P415" s="9">
        <f t="shared" si="33"/>
        <v>0</v>
      </c>
      <c r="Q415" s="15"/>
      <c r="T415" s="16">
        <f t="shared" si="34"/>
        <v>0</v>
      </c>
      <c r="W415" s="10">
        <f t="shared" si="30"/>
        <v>0.0006035561551452104</v>
      </c>
      <c r="Y415">
        <f t="shared" si="31"/>
        <v>0</v>
      </c>
      <c r="Z415" s="17">
        <f t="shared" si="32"/>
        <v>0</v>
      </c>
    </row>
    <row r="416" spans="1:26" ht="12.75">
      <c r="D416" s="11"/>
      <c r="E416" s="11"/>
      <c r="P416" s="9">
        <f t="shared" si="33"/>
        <v>0</v>
      </c>
      <c r="Q416" s="15"/>
      <c r="T416" s="16">
        <f t="shared" si="34"/>
        <v>0</v>
      </c>
      <c r="W416" s="10">
        <f t="shared" si="30"/>
        <v>0.0006035561551452104</v>
      </c>
      <c r="Y416">
        <f t="shared" si="31"/>
        <v>0</v>
      </c>
      <c r="Z416" s="17">
        <f t="shared" si="32"/>
        <v>0</v>
      </c>
    </row>
    <row r="417" spans="1:26" ht="12.75">
      <c r="D417" s="11"/>
      <c r="E417" s="11"/>
      <c r="P417" s="9">
        <f t="shared" si="33"/>
        <v>0</v>
      </c>
      <c r="Q417" s="15"/>
      <c r="T417" s="16">
        <f t="shared" si="34"/>
        <v>0</v>
      </c>
      <c r="W417" s="10">
        <f t="shared" si="30"/>
        <v>0.0006035561551452104</v>
      </c>
      <c r="Y417">
        <f t="shared" si="31"/>
        <v>0</v>
      </c>
      <c r="Z417" s="17">
        <f t="shared" si="32"/>
        <v>0</v>
      </c>
    </row>
    <row r="418" spans="1:26" ht="12.75">
      <c r="D418" s="11"/>
      <c r="E418" s="11"/>
      <c r="P418" s="9">
        <f t="shared" si="33"/>
        <v>0</v>
      </c>
      <c r="Q418" s="15"/>
      <c r="T418" s="16">
        <f t="shared" si="34"/>
        <v>0</v>
      </c>
      <c r="W418" s="10">
        <f t="shared" si="30"/>
        <v>0.0006035561551452104</v>
      </c>
      <c r="Y418">
        <f t="shared" si="31"/>
        <v>0</v>
      </c>
      <c r="Z418" s="17">
        <f t="shared" si="32"/>
        <v>0</v>
      </c>
    </row>
    <row r="419" spans="1:26" ht="12.75">
      <c r="D419" s="11"/>
      <c r="E419" s="11"/>
      <c r="P419" s="9">
        <f t="shared" si="33"/>
        <v>0</v>
      </c>
      <c r="Q419" s="15"/>
      <c r="T419" s="16">
        <f t="shared" si="34"/>
        <v>0</v>
      </c>
      <c r="W419" s="10">
        <f t="shared" si="30"/>
        <v>0.0006035561551452104</v>
      </c>
      <c r="Y419">
        <f t="shared" si="31"/>
        <v>0</v>
      </c>
      <c r="Z419" s="17">
        <f t="shared" si="32"/>
        <v>0</v>
      </c>
    </row>
    <row r="420" spans="1:26" ht="12.75">
      <c r="D420" s="11"/>
      <c r="E420" s="11"/>
      <c r="P420" s="9">
        <f t="shared" si="33"/>
        <v>0</v>
      </c>
      <c r="Q420" s="15"/>
      <c r="T420" s="16">
        <f t="shared" si="34"/>
        <v>0</v>
      </c>
      <c r="W420" s="10">
        <f t="shared" si="30"/>
        <v>0.0006035561551452104</v>
      </c>
      <c r="Y420">
        <f t="shared" si="31"/>
        <v>0</v>
      </c>
      <c r="Z420" s="17">
        <f t="shared" si="32"/>
        <v>0</v>
      </c>
    </row>
    <row r="421" spans="1:26" ht="12.75">
      <c r="D421" s="11"/>
      <c r="E421" s="11"/>
      <c r="P421" s="9">
        <f t="shared" si="33"/>
        <v>0</v>
      </c>
      <c r="Q421" s="15"/>
      <c r="T421" s="16">
        <f t="shared" si="34"/>
        <v>0</v>
      </c>
      <c r="W421" s="10">
        <f t="shared" si="30"/>
        <v>0.0006035561551452104</v>
      </c>
      <c r="Y421">
        <f t="shared" si="31"/>
        <v>0</v>
      </c>
      <c r="Z421" s="17">
        <f t="shared" si="32"/>
        <v>0</v>
      </c>
    </row>
    <row r="422" spans="1:26" ht="12.75">
      <c r="D422" s="11"/>
      <c r="E422" s="11"/>
      <c r="P422" s="9">
        <f t="shared" si="33"/>
        <v>0</v>
      </c>
      <c r="Q422" s="15"/>
      <c r="T422" s="16">
        <f t="shared" si="34"/>
        <v>0</v>
      </c>
      <c r="W422" s="10">
        <f t="shared" si="30"/>
        <v>0.0006035561551452104</v>
      </c>
      <c r="Y422">
        <f t="shared" si="31"/>
        <v>0</v>
      </c>
      <c r="Z422" s="17">
        <f t="shared" si="32"/>
        <v>0</v>
      </c>
    </row>
    <row r="423" spans="1:26" ht="12.75">
      <c r="D423" s="11"/>
      <c r="E423" s="11"/>
      <c r="P423" s="9">
        <f t="shared" si="33"/>
        <v>0</v>
      </c>
      <c r="Q423" s="15"/>
      <c r="T423" s="16">
        <f t="shared" si="34"/>
        <v>0</v>
      </c>
      <c r="W423" s="10">
        <f t="shared" si="30"/>
        <v>0.0006035561551452104</v>
      </c>
      <c r="Y423">
        <f t="shared" si="31"/>
        <v>0</v>
      </c>
      <c r="Z423" s="17">
        <f t="shared" si="32"/>
        <v>0</v>
      </c>
    </row>
    <row r="424" spans="1:26" ht="12.75">
      <c r="D424" s="11"/>
      <c r="E424" s="11"/>
      <c r="P424" s="9">
        <f t="shared" si="33"/>
        <v>0</v>
      </c>
      <c r="Q424" s="15"/>
      <c r="T424" s="16">
        <f t="shared" si="34"/>
        <v>0</v>
      </c>
      <c r="W424" s="10">
        <f t="shared" si="30"/>
        <v>0.0006035561551452104</v>
      </c>
      <c r="Y424">
        <f t="shared" si="31"/>
        <v>0</v>
      </c>
      <c r="Z424" s="17">
        <f t="shared" si="32"/>
        <v>0</v>
      </c>
    </row>
    <row r="425" spans="1:26" ht="12.75">
      <c r="D425" s="11"/>
      <c r="E425" s="11"/>
      <c r="P425" s="9">
        <f t="shared" si="33"/>
        <v>0</v>
      </c>
      <c r="Q425" s="15"/>
      <c r="T425" s="16">
        <f t="shared" si="34"/>
        <v>0</v>
      </c>
      <c r="W425" s="10">
        <f t="shared" si="30"/>
        <v>0.0006035561551452104</v>
      </c>
      <c r="Y425">
        <f t="shared" si="31"/>
        <v>0</v>
      </c>
      <c r="Z425" s="17">
        <f t="shared" si="32"/>
        <v>0</v>
      </c>
    </row>
    <row r="426" spans="1:26" ht="12.75">
      <c r="D426" s="11"/>
      <c r="E426" s="11"/>
      <c r="P426" s="9">
        <f t="shared" si="33"/>
        <v>0</v>
      </c>
      <c r="Q426" s="15"/>
      <c r="T426" s="16">
        <f t="shared" si="34"/>
        <v>0</v>
      </c>
      <c r="W426" s="10">
        <f t="shared" si="30"/>
        <v>0.0006035561551452104</v>
      </c>
      <c r="Y426">
        <f t="shared" si="31"/>
        <v>0</v>
      </c>
      <c r="Z426" s="17">
        <f t="shared" si="32"/>
        <v>0</v>
      </c>
    </row>
    <row r="427" spans="1:26" ht="12.75">
      <c r="D427" s="11"/>
      <c r="E427" s="11"/>
      <c r="P427" s="9">
        <f t="shared" si="33"/>
        <v>0</v>
      </c>
      <c r="Q427" s="15"/>
      <c r="T427" s="16">
        <f t="shared" si="34"/>
        <v>0</v>
      </c>
      <c r="W427" s="10">
        <f t="shared" si="30"/>
        <v>0.0006035561551452104</v>
      </c>
      <c r="Y427">
        <f t="shared" si="31"/>
        <v>0</v>
      </c>
      <c r="Z427" s="17">
        <f t="shared" si="32"/>
        <v>0</v>
      </c>
    </row>
    <row r="428" spans="1:26" ht="12.75">
      <c r="D428" s="11"/>
      <c r="E428" s="11"/>
      <c r="P428" s="9">
        <f t="shared" si="33"/>
        <v>0</v>
      </c>
      <c r="Q428" s="15"/>
      <c r="T428" s="16">
        <f t="shared" si="34"/>
        <v>0</v>
      </c>
      <c r="W428" s="10">
        <f t="shared" si="30"/>
        <v>0.0006035561551452104</v>
      </c>
      <c r="Y428">
        <f t="shared" si="31"/>
        <v>0</v>
      </c>
      <c r="Z428" s="17">
        <f t="shared" si="32"/>
        <v>0</v>
      </c>
    </row>
    <row r="429" spans="1:26" ht="12.75">
      <c r="D429" s="11"/>
      <c r="E429" s="11"/>
      <c r="P429" s="9">
        <f t="shared" si="33"/>
        <v>0</v>
      </c>
      <c r="Q429" s="15"/>
      <c r="T429" s="16">
        <f t="shared" si="34"/>
        <v>0</v>
      </c>
      <c r="W429" s="10">
        <f t="shared" si="30"/>
        <v>0.0006035561551452104</v>
      </c>
      <c r="Y429">
        <f t="shared" si="31"/>
        <v>0</v>
      </c>
      <c r="Z429" s="17">
        <f t="shared" si="32"/>
        <v>0</v>
      </c>
    </row>
    <row r="430" spans="1:26" ht="12.75">
      <c r="D430" s="11"/>
      <c r="E430" s="11"/>
      <c r="P430" s="9">
        <f t="shared" si="33"/>
        <v>0</v>
      </c>
      <c r="Q430" s="15"/>
      <c r="T430" s="16">
        <f t="shared" si="34"/>
        <v>0</v>
      </c>
      <c r="W430" s="10">
        <f t="shared" si="30"/>
        <v>0.0006035561551452104</v>
      </c>
      <c r="Y430">
        <f t="shared" si="31"/>
        <v>0</v>
      </c>
      <c r="Z430" s="17">
        <f t="shared" si="32"/>
        <v>0</v>
      </c>
    </row>
    <row r="431" spans="1:26" ht="12.75">
      <c r="D431" s="11"/>
      <c r="E431" s="11"/>
      <c r="P431" s="9">
        <f t="shared" si="33"/>
        <v>0</v>
      </c>
      <c r="Q431" s="15"/>
      <c r="T431" s="16">
        <f t="shared" si="34"/>
        <v>0</v>
      </c>
      <c r="W431" s="10">
        <f t="shared" si="30"/>
        <v>0.0006035561551452104</v>
      </c>
      <c r="Y431">
        <f t="shared" si="31"/>
        <v>0</v>
      </c>
      <c r="Z431" s="17">
        <f t="shared" si="32"/>
        <v>0</v>
      </c>
    </row>
    <row r="432" spans="1:26" ht="12.75">
      <c r="D432" s="11"/>
      <c r="E432" s="11"/>
      <c r="P432" s="9">
        <f t="shared" si="33"/>
        <v>0</v>
      </c>
      <c r="Q432" s="15"/>
      <c r="T432" s="16">
        <f t="shared" si="34"/>
        <v>0</v>
      </c>
      <c r="W432" s="10">
        <f t="shared" si="30"/>
        <v>0.0006035561551452104</v>
      </c>
      <c r="Y432">
        <f t="shared" si="31"/>
        <v>0</v>
      </c>
      <c r="Z432" s="17">
        <f t="shared" si="32"/>
        <v>0</v>
      </c>
    </row>
    <row r="433" spans="1:26" ht="12.75">
      <c r="D433" s="11"/>
      <c r="E433" s="11"/>
      <c r="P433" s="9">
        <f t="shared" si="33"/>
        <v>0</v>
      </c>
      <c r="Q433" s="15"/>
      <c r="T433" s="16">
        <f t="shared" si="34"/>
        <v>0</v>
      </c>
      <c r="W433" s="10">
        <f t="shared" si="30"/>
        <v>0.0006035561551452104</v>
      </c>
      <c r="Y433">
        <f t="shared" si="31"/>
        <v>0</v>
      </c>
      <c r="Z433" s="17">
        <f t="shared" si="32"/>
        <v>0</v>
      </c>
    </row>
    <row r="434" spans="1:26" ht="12.75">
      <c r="D434" s="11"/>
      <c r="E434" s="11"/>
      <c r="P434" s="9">
        <f t="shared" si="33"/>
        <v>0</v>
      </c>
      <c r="Q434" s="15"/>
      <c r="T434" s="16">
        <f t="shared" si="34"/>
        <v>0</v>
      </c>
      <c r="W434" s="10">
        <f t="shared" si="30"/>
        <v>0.0006035561551452104</v>
      </c>
      <c r="Y434">
        <f t="shared" si="31"/>
        <v>0</v>
      </c>
      <c r="Z434" s="17">
        <f t="shared" si="32"/>
        <v>0</v>
      </c>
    </row>
    <row r="435" spans="1:26" ht="12.75">
      <c r="D435" s="11"/>
      <c r="E435" s="11"/>
      <c r="P435" s="9">
        <f t="shared" si="33"/>
        <v>0</v>
      </c>
      <c r="Q435" s="15"/>
      <c r="T435" s="16">
        <f t="shared" si="34"/>
        <v>0</v>
      </c>
      <c r="W435" s="10">
        <f aca="true" t="shared" si="35" ref="W435:W498">IF(((R436-R435)/$AA$3)&lt;=0.00003,((W434+W433+W432)/3),((R436-R435)/$AA$3))</f>
        <v>0.0006035561551452104</v>
      </c>
      <c r="Y435">
        <f t="shared" si="31"/>
        <v>0</v>
      </c>
      <c r="Z435" s="17">
        <f t="shared" si="32"/>
        <v>0</v>
      </c>
    </row>
    <row r="436" spans="1:26" ht="12.75">
      <c r="D436" s="11"/>
      <c r="E436" s="11"/>
      <c r="P436" s="9">
        <f t="shared" si="33"/>
        <v>0</v>
      </c>
      <c r="Q436" s="15"/>
      <c r="T436" s="16">
        <f t="shared" si="34"/>
        <v>0</v>
      </c>
      <c r="W436" s="10">
        <f t="shared" si="35"/>
        <v>0.0006035561551452104</v>
      </c>
      <c r="Y436">
        <f t="shared" si="31"/>
        <v>0</v>
      </c>
      <c r="Z436" s="17">
        <f t="shared" si="32"/>
        <v>0</v>
      </c>
    </row>
    <row r="437" spans="1:26" ht="12.75">
      <c r="D437" s="11"/>
      <c r="E437" s="11"/>
      <c r="P437" s="9">
        <f t="shared" si="33"/>
        <v>0</v>
      </c>
      <c r="Q437" s="15"/>
      <c r="T437" s="16">
        <f t="shared" si="34"/>
        <v>0</v>
      </c>
      <c r="W437" s="10">
        <f t="shared" si="35"/>
        <v>0.0006035561551452104</v>
      </c>
      <c r="Y437">
        <f t="shared" si="31"/>
        <v>0</v>
      </c>
      <c r="Z437" s="17">
        <f t="shared" si="32"/>
        <v>0</v>
      </c>
    </row>
    <row r="438" spans="1:26" ht="12.75">
      <c r="D438" s="11"/>
      <c r="E438" s="11"/>
      <c r="P438" s="9">
        <f t="shared" si="33"/>
        <v>0</v>
      </c>
      <c r="Q438" s="15"/>
      <c r="T438" s="16">
        <f t="shared" si="34"/>
        <v>0</v>
      </c>
      <c r="W438" s="10">
        <f t="shared" si="35"/>
        <v>0.0006035561551452104</v>
      </c>
      <c r="Y438">
        <f t="shared" si="31"/>
        <v>0</v>
      </c>
      <c r="Z438" s="17">
        <f t="shared" si="32"/>
        <v>0</v>
      </c>
    </row>
    <row r="439" spans="1:26" ht="12.75">
      <c r="D439" s="11"/>
      <c r="E439" s="11"/>
      <c r="P439" s="9">
        <f t="shared" si="33"/>
        <v>0</v>
      </c>
      <c r="Q439" s="15"/>
      <c r="T439" s="16">
        <f t="shared" si="34"/>
        <v>0</v>
      </c>
      <c r="W439" s="10">
        <f t="shared" si="35"/>
        <v>0.0006035561551452104</v>
      </c>
      <c r="Y439">
        <f t="shared" si="31"/>
        <v>0</v>
      </c>
      <c r="Z439" s="17">
        <f t="shared" si="32"/>
        <v>0</v>
      </c>
    </row>
    <row r="440" spans="1:26" ht="12.75">
      <c r="D440" s="11"/>
      <c r="E440" s="11"/>
      <c r="P440" s="9">
        <f t="shared" si="33"/>
        <v>0</v>
      </c>
      <c r="Q440" s="15"/>
      <c r="T440" s="16">
        <f t="shared" si="34"/>
        <v>0</v>
      </c>
      <c r="W440" s="10">
        <f t="shared" si="35"/>
        <v>0.0006035561551452104</v>
      </c>
      <c r="Y440">
        <f t="shared" si="31"/>
        <v>0</v>
      </c>
      <c r="Z440" s="17">
        <f t="shared" si="32"/>
        <v>0</v>
      </c>
    </row>
    <row r="441" spans="1:26" ht="12.75">
      <c r="D441" s="11"/>
      <c r="E441" s="11"/>
      <c r="P441" s="9">
        <f t="shared" si="33"/>
        <v>0</v>
      </c>
      <c r="Q441" s="15"/>
      <c r="T441" s="16">
        <f t="shared" si="34"/>
        <v>0</v>
      </c>
      <c r="W441" s="10">
        <f t="shared" si="35"/>
        <v>0.0006035561551452104</v>
      </c>
      <c r="Y441">
        <f t="shared" si="31"/>
        <v>0</v>
      </c>
      <c r="Z441" s="17">
        <f t="shared" si="32"/>
        <v>0</v>
      </c>
    </row>
    <row r="442" spans="1:26" ht="12.75">
      <c r="D442" s="11"/>
      <c r="E442" s="11"/>
      <c r="P442" s="9">
        <f t="shared" si="33"/>
        <v>0</v>
      </c>
      <c r="Q442" s="15"/>
      <c r="T442" s="16">
        <f t="shared" si="34"/>
        <v>0</v>
      </c>
      <c r="W442" s="10">
        <f t="shared" si="35"/>
        <v>0.0006035561551452104</v>
      </c>
      <c r="Y442">
        <f t="shared" si="31"/>
        <v>0</v>
      </c>
      <c r="Z442" s="17">
        <f t="shared" si="32"/>
        <v>0</v>
      </c>
    </row>
    <row r="443" spans="1:26" ht="12.75">
      <c r="D443" s="11"/>
      <c r="E443" s="11"/>
      <c r="P443" s="9">
        <f t="shared" si="33"/>
        <v>0</v>
      </c>
      <c r="Q443" s="15"/>
      <c r="T443" s="16">
        <f t="shared" si="34"/>
        <v>0</v>
      </c>
      <c r="W443" s="10">
        <f t="shared" si="35"/>
        <v>0.0006035561551452104</v>
      </c>
      <c r="Y443">
        <f t="shared" si="31"/>
        <v>0</v>
      </c>
      <c r="Z443" s="17">
        <f t="shared" si="32"/>
        <v>0</v>
      </c>
    </row>
    <row r="444" spans="1:26" ht="12.75">
      <c r="D444" s="11"/>
      <c r="E444" s="11"/>
      <c r="P444" s="9">
        <f t="shared" si="33"/>
        <v>0</v>
      </c>
      <c r="Q444" s="15"/>
      <c r="T444" s="16">
        <f t="shared" si="34"/>
        <v>0</v>
      </c>
      <c r="W444" s="10">
        <f t="shared" si="35"/>
        <v>0.0006035561551452104</v>
      </c>
      <c r="Y444">
        <f t="shared" si="31"/>
        <v>0</v>
      </c>
      <c r="Z444" s="17">
        <f t="shared" si="32"/>
        <v>0</v>
      </c>
    </row>
    <row r="445" spans="1:26" ht="12.75">
      <c r="D445" s="11"/>
      <c r="E445" s="11"/>
      <c r="P445" s="9">
        <f t="shared" si="33"/>
        <v>0</v>
      </c>
      <c r="Q445" s="15"/>
      <c r="T445" s="16">
        <f t="shared" si="34"/>
        <v>0</v>
      </c>
      <c r="W445" s="10">
        <f t="shared" si="35"/>
        <v>0.0006035561551452104</v>
      </c>
      <c r="Y445">
        <f t="shared" si="31"/>
        <v>0</v>
      </c>
      <c r="Z445" s="17">
        <f t="shared" si="32"/>
        <v>0</v>
      </c>
    </row>
    <row r="446" spans="1:26" ht="12.75">
      <c r="D446" s="11"/>
      <c r="E446" s="11"/>
      <c r="P446" s="9">
        <f t="shared" si="33"/>
        <v>0</v>
      </c>
      <c r="Q446" s="15"/>
      <c r="T446" s="16">
        <f t="shared" si="34"/>
        <v>0</v>
      </c>
      <c r="W446" s="10">
        <f t="shared" si="35"/>
        <v>0.0006035561551452104</v>
      </c>
      <c r="Y446">
        <f t="shared" si="31"/>
        <v>0</v>
      </c>
      <c r="Z446" s="17">
        <f t="shared" si="32"/>
        <v>0</v>
      </c>
    </row>
    <row r="447" spans="1:26" ht="12.75">
      <c r="D447" s="11"/>
      <c r="E447" s="11"/>
      <c r="P447" s="9">
        <f t="shared" si="33"/>
        <v>0</v>
      </c>
      <c r="Q447" s="15"/>
      <c r="T447" s="16">
        <f t="shared" si="34"/>
        <v>0</v>
      </c>
      <c r="W447" s="10">
        <f t="shared" si="35"/>
        <v>0.0006035561551452104</v>
      </c>
      <c r="Y447">
        <f t="shared" si="31"/>
        <v>0</v>
      </c>
      <c r="Z447" s="17">
        <f t="shared" si="32"/>
        <v>0</v>
      </c>
    </row>
    <row r="448" spans="1:26" ht="12.75">
      <c r="D448" s="11"/>
      <c r="E448" s="11"/>
      <c r="P448" s="9">
        <f t="shared" si="33"/>
        <v>0</v>
      </c>
      <c r="Q448" s="15"/>
      <c r="T448" s="16">
        <f t="shared" si="34"/>
        <v>0</v>
      </c>
      <c r="W448" s="10">
        <f t="shared" si="35"/>
        <v>0.0006035561551452104</v>
      </c>
      <c r="Y448">
        <f t="shared" si="31"/>
        <v>0</v>
      </c>
      <c r="Z448" s="17">
        <f t="shared" si="32"/>
        <v>0</v>
      </c>
    </row>
    <row r="449" spans="1:26" ht="12.75">
      <c r="D449" s="11"/>
      <c r="E449" s="11"/>
      <c r="P449" s="9">
        <f t="shared" si="33"/>
        <v>0</v>
      </c>
      <c r="Q449" s="15"/>
      <c r="T449" s="16">
        <f t="shared" si="34"/>
        <v>0</v>
      </c>
      <c r="W449" s="10">
        <f t="shared" si="35"/>
        <v>0.0006035561551452104</v>
      </c>
      <c r="Y449">
        <f t="shared" si="31"/>
        <v>0</v>
      </c>
      <c r="Z449" s="17">
        <f t="shared" si="32"/>
        <v>0</v>
      </c>
    </row>
    <row r="450" spans="1:26" ht="12.75">
      <c r="D450" s="11"/>
      <c r="E450" s="11"/>
      <c r="P450" s="9">
        <f t="shared" si="33"/>
        <v>0</v>
      </c>
      <c r="Q450" s="15"/>
      <c r="T450" s="16">
        <f t="shared" si="34"/>
        <v>0</v>
      </c>
      <c r="W450" s="10">
        <f t="shared" si="35"/>
        <v>0.0006035561551452104</v>
      </c>
      <c r="Y450">
        <f t="shared" si="31"/>
        <v>0</v>
      </c>
      <c r="Z450" s="17">
        <f t="shared" si="32"/>
        <v>0</v>
      </c>
    </row>
    <row r="451" spans="1:26" ht="12.75">
      <c r="D451" s="11"/>
      <c r="E451" s="11"/>
      <c r="P451" s="9">
        <f t="shared" si="33"/>
        <v>0</v>
      </c>
      <c r="Q451" s="15"/>
      <c r="T451" s="16">
        <f t="shared" si="34"/>
        <v>0</v>
      </c>
      <c r="W451" s="10">
        <f t="shared" si="35"/>
        <v>0.0006035561551452104</v>
      </c>
      <c r="Y451">
        <f aca="true" t="shared" si="36" ref="Y451:Y514">X452*(1-$AB$3)</f>
        <v>0</v>
      </c>
      <c r="Z451" s="17">
        <f aca="true" t="shared" si="37" ref="Z451:Z514">(X451*$AB$3)+Y451</f>
        <v>0</v>
      </c>
    </row>
    <row r="452" spans="1:26" ht="12.75">
      <c r="D452" s="11"/>
      <c r="E452" s="11"/>
      <c r="P452" s="9">
        <f t="shared" si="33"/>
        <v>0</v>
      </c>
      <c r="Q452" s="15"/>
      <c r="T452" s="16">
        <f t="shared" si="34"/>
        <v>0</v>
      </c>
      <c r="W452" s="10">
        <f t="shared" si="35"/>
        <v>0.0006035561551452104</v>
      </c>
      <c r="Y452">
        <f t="shared" si="36"/>
        <v>0</v>
      </c>
      <c r="Z452" s="17">
        <f t="shared" si="37"/>
        <v>0</v>
      </c>
    </row>
    <row r="453" spans="1:26" ht="12.75">
      <c r="D453" s="11"/>
      <c r="E453" s="11"/>
      <c r="P453" s="9">
        <f aca="true" t="shared" si="38" ref="P453:P516">O452</f>
        <v>0</v>
      </c>
      <c r="Q453" s="15"/>
      <c r="T453" s="16">
        <f t="shared" si="34"/>
        <v>0</v>
      </c>
      <c r="W453" s="10">
        <f t="shared" si="35"/>
        <v>0.0006035561551452104</v>
      </c>
      <c r="Y453">
        <f t="shared" si="36"/>
        <v>0</v>
      </c>
      <c r="Z453" s="17">
        <f t="shared" si="37"/>
        <v>0</v>
      </c>
    </row>
    <row r="454" spans="1:26" ht="12.75">
      <c r="D454" s="11"/>
      <c r="E454" s="11"/>
      <c r="P454" s="9">
        <f t="shared" si="38"/>
        <v>0</v>
      </c>
      <c r="Q454" s="15"/>
      <c r="T454" s="16">
        <f t="shared" si="34"/>
        <v>0</v>
      </c>
      <c r="W454" s="10">
        <f t="shared" si="35"/>
        <v>0.0006035561551452104</v>
      </c>
      <c r="Y454">
        <f t="shared" si="36"/>
        <v>0</v>
      </c>
      <c r="Z454" s="17">
        <f t="shared" si="37"/>
        <v>0</v>
      </c>
    </row>
    <row r="455" spans="1:26" ht="12.75">
      <c r="D455" s="11"/>
      <c r="E455" s="11"/>
      <c r="P455" s="9">
        <f t="shared" si="38"/>
        <v>0</v>
      </c>
      <c r="Q455" s="15"/>
      <c r="T455" s="16">
        <f aca="true" t="shared" si="39" ref="T455:T518">IF(((S455+S456)/2)&gt;0.012,0.012,IF(((S455+S456)/2)&lt;-0.02,-0.02,(S455+S456)/2))</f>
        <v>0</v>
      </c>
      <c r="W455" s="10">
        <f t="shared" si="35"/>
        <v>0.0006035561551452104</v>
      </c>
      <c r="Y455">
        <f t="shared" si="36"/>
        <v>0</v>
      </c>
      <c r="Z455" s="17">
        <f t="shared" si="37"/>
        <v>0</v>
      </c>
    </row>
    <row r="456" spans="1:26" ht="12.75">
      <c r="D456" s="11"/>
      <c r="E456" s="11"/>
      <c r="P456" s="9">
        <f t="shared" si="38"/>
        <v>0</v>
      </c>
      <c r="Q456" s="15"/>
      <c r="T456" s="16">
        <f t="shared" si="39"/>
        <v>0</v>
      </c>
      <c r="W456" s="10">
        <f t="shared" si="35"/>
        <v>0.0006035561551452104</v>
      </c>
      <c r="Y456">
        <f t="shared" si="36"/>
        <v>0</v>
      </c>
      <c r="Z456" s="17">
        <f t="shared" si="37"/>
        <v>0</v>
      </c>
    </row>
    <row r="457" spans="1:26" ht="12.75">
      <c r="D457" s="11"/>
      <c r="E457" s="11"/>
      <c r="P457" s="9">
        <f t="shared" si="38"/>
        <v>0</v>
      </c>
      <c r="Q457" s="15"/>
      <c r="T457" s="16">
        <f t="shared" si="39"/>
        <v>0</v>
      </c>
      <c r="W457" s="10">
        <f t="shared" si="35"/>
        <v>0.0006035561551452104</v>
      </c>
      <c r="Y457">
        <f t="shared" si="36"/>
        <v>0</v>
      </c>
      <c r="Z457" s="17">
        <f t="shared" si="37"/>
        <v>0</v>
      </c>
    </row>
    <row r="458" spans="1:26" ht="12.75">
      <c r="D458" s="11"/>
      <c r="E458" s="11"/>
      <c r="P458" s="9">
        <f t="shared" si="38"/>
        <v>0</v>
      </c>
      <c r="Q458" s="15"/>
      <c r="T458" s="16">
        <f t="shared" si="39"/>
        <v>0</v>
      </c>
      <c r="W458" s="10">
        <f t="shared" si="35"/>
        <v>0.0006035561551452104</v>
      </c>
      <c r="Y458">
        <f t="shared" si="36"/>
        <v>0</v>
      </c>
      <c r="Z458" s="17">
        <f t="shared" si="37"/>
        <v>0</v>
      </c>
    </row>
    <row r="459" spans="1:26" ht="12.75">
      <c r="D459" s="11"/>
      <c r="E459" s="11"/>
      <c r="P459" s="9">
        <f t="shared" si="38"/>
        <v>0</v>
      </c>
      <c r="Q459" s="15"/>
      <c r="T459" s="16">
        <f t="shared" si="39"/>
        <v>0</v>
      </c>
      <c r="W459" s="10">
        <f t="shared" si="35"/>
        <v>0.0006035561551452104</v>
      </c>
      <c r="Y459">
        <f t="shared" si="36"/>
        <v>0</v>
      </c>
      <c r="Z459" s="17">
        <f t="shared" si="37"/>
        <v>0</v>
      </c>
    </row>
    <row r="460" spans="1:26" ht="12.75">
      <c r="D460" s="11"/>
      <c r="E460" s="11"/>
      <c r="P460" s="9">
        <f t="shared" si="38"/>
        <v>0</v>
      </c>
      <c r="Q460" s="15"/>
      <c r="T460" s="16">
        <f t="shared" si="39"/>
        <v>0</v>
      </c>
      <c r="W460" s="10">
        <f t="shared" si="35"/>
        <v>0.0006035561551452104</v>
      </c>
      <c r="Y460">
        <f t="shared" si="36"/>
        <v>0</v>
      </c>
      <c r="Z460" s="17">
        <f t="shared" si="37"/>
        <v>0</v>
      </c>
    </row>
    <row r="461" spans="1:26" ht="12.75">
      <c r="D461" s="11"/>
      <c r="E461" s="11"/>
      <c r="P461" s="9">
        <f t="shared" si="38"/>
        <v>0</v>
      </c>
      <c r="Q461" s="15"/>
      <c r="T461" s="16">
        <f t="shared" si="39"/>
        <v>0</v>
      </c>
      <c r="W461" s="10">
        <f t="shared" si="35"/>
        <v>0.0006035561551452104</v>
      </c>
      <c r="Y461">
        <f t="shared" si="36"/>
        <v>0</v>
      </c>
      <c r="Z461" s="17">
        <f t="shared" si="37"/>
        <v>0</v>
      </c>
    </row>
    <row r="462" spans="1:26" ht="12.75">
      <c r="D462" s="11"/>
      <c r="E462" s="11"/>
      <c r="P462" s="9">
        <f t="shared" si="38"/>
        <v>0</v>
      </c>
      <c r="Q462" s="15"/>
      <c r="T462" s="16">
        <f t="shared" si="39"/>
        <v>0</v>
      </c>
      <c r="W462" s="10">
        <f t="shared" si="35"/>
        <v>0.0006035561551452104</v>
      </c>
      <c r="Y462">
        <f t="shared" si="36"/>
        <v>0</v>
      </c>
      <c r="Z462" s="17">
        <f t="shared" si="37"/>
        <v>0</v>
      </c>
    </row>
    <row r="463" spans="1:26" ht="12.75">
      <c r="D463" s="11"/>
      <c r="E463" s="11"/>
      <c r="P463" s="9">
        <f t="shared" si="38"/>
        <v>0</v>
      </c>
      <c r="Q463" s="15"/>
      <c r="T463" s="16">
        <f t="shared" si="39"/>
        <v>0</v>
      </c>
      <c r="W463" s="10">
        <f t="shared" si="35"/>
        <v>0.0006035561551452104</v>
      </c>
      <c r="Y463">
        <f t="shared" si="36"/>
        <v>0</v>
      </c>
      <c r="Z463" s="17">
        <f t="shared" si="37"/>
        <v>0</v>
      </c>
    </row>
    <row r="464" spans="1:26" ht="12.75">
      <c r="D464" s="11"/>
      <c r="E464" s="11"/>
      <c r="P464" s="9">
        <f t="shared" si="38"/>
        <v>0</v>
      </c>
      <c r="Q464" s="15"/>
      <c r="T464" s="16">
        <f t="shared" si="39"/>
        <v>0</v>
      </c>
      <c r="W464" s="10">
        <f t="shared" si="35"/>
        <v>0.0006035561551452104</v>
      </c>
      <c r="Y464">
        <f t="shared" si="36"/>
        <v>0</v>
      </c>
      <c r="Z464" s="17">
        <f t="shared" si="37"/>
        <v>0</v>
      </c>
    </row>
    <row r="465" spans="1:26" ht="12.75">
      <c r="D465" s="11"/>
      <c r="E465" s="11"/>
      <c r="P465" s="9">
        <f t="shared" si="38"/>
        <v>0</v>
      </c>
      <c r="Q465" s="15"/>
      <c r="T465" s="16">
        <f t="shared" si="39"/>
        <v>0</v>
      </c>
      <c r="W465" s="10">
        <f t="shared" si="35"/>
        <v>0.0006035561551452104</v>
      </c>
      <c r="Y465">
        <f t="shared" si="36"/>
        <v>0</v>
      </c>
      <c r="Z465" s="17">
        <f t="shared" si="37"/>
        <v>0</v>
      </c>
    </row>
    <row r="466" spans="1:26" ht="12.75">
      <c r="D466" s="11"/>
      <c r="E466" s="11"/>
      <c r="P466" s="9">
        <f t="shared" si="38"/>
        <v>0</v>
      </c>
      <c r="Q466" s="15"/>
      <c r="T466" s="16">
        <f t="shared" si="39"/>
        <v>0</v>
      </c>
      <c r="W466" s="10">
        <f t="shared" si="35"/>
        <v>0.0006035561551452104</v>
      </c>
      <c r="Y466">
        <f t="shared" si="36"/>
        <v>0</v>
      </c>
      <c r="Z466" s="17">
        <f t="shared" si="37"/>
        <v>0</v>
      </c>
    </row>
    <row r="467" spans="1:26" ht="12.75">
      <c r="D467" s="11"/>
      <c r="E467" s="11"/>
      <c r="P467" s="9">
        <f t="shared" si="38"/>
        <v>0</v>
      </c>
      <c r="Q467" s="15"/>
      <c r="T467" s="16">
        <f t="shared" si="39"/>
        <v>0</v>
      </c>
      <c r="W467" s="10">
        <f t="shared" si="35"/>
        <v>0.0006035561551452104</v>
      </c>
      <c r="Y467">
        <f t="shared" si="36"/>
        <v>0</v>
      </c>
      <c r="Z467" s="17">
        <f t="shared" si="37"/>
        <v>0</v>
      </c>
    </row>
    <row r="468" spans="1:26" ht="12.75">
      <c r="D468" s="11"/>
      <c r="E468" s="11"/>
      <c r="P468" s="9">
        <f t="shared" si="38"/>
        <v>0</v>
      </c>
      <c r="Q468" s="15"/>
      <c r="T468" s="16">
        <f t="shared" si="39"/>
        <v>0</v>
      </c>
      <c r="W468" s="10">
        <f t="shared" si="35"/>
        <v>0.0006035561551452104</v>
      </c>
      <c r="Y468">
        <f t="shared" si="36"/>
        <v>0</v>
      </c>
      <c r="Z468" s="17">
        <f t="shared" si="37"/>
        <v>0</v>
      </c>
    </row>
    <row r="469" spans="1:26" ht="12.75">
      <c r="D469" s="11"/>
      <c r="E469" s="11"/>
      <c r="P469" s="9">
        <f t="shared" si="38"/>
        <v>0</v>
      </c>
      <c r="Q469" s="15"/>
      <c r="T469" s="16">
        <f t="shared" si="39"/>
        <v>0</v>
      </c>
      <c r="W469" s="10">
        <f t="shared" si="35"/>
        <v>0.0006035561551452104</v>
      </c>
      <c r="Y469">
        <f t="shared" si="36"/>
        <v>0</v>
      </c>
      <c r="Z469" s="17">
        <f t="shared" si="37"/>
        <v>0</v>
      </c>
    </row>
    <row r="470" spans="1:26" ht="12.75">
      <c r="D470" s="11"/>
      <c r="E470" s="11"/>
      <c r="P470" s="9">
        <f t="shared" si="38"/>
        <v>0</v>
      </c>
      <c r="Q470" s="15"/>
      <c r="T470" s="16">
        <f t="shared" si="39"/>
        <v>0</v>
      </c>
      <c r="W470" s="10">
        <f t="shared" si="35"/>
        <v>0.0006035561551452104</v>
      </c>
      <c r="Y470">
        <f t="shared" si="36"/>
        <v>0</v>
      </c>
      <c r="Z470" s="17">
        <f t="shared" si="37"/>
        <v>0</v>
      </c>
    </row>
    <row r="471" spans="1:26" ht="12.75">
      <c r="D471" s="11"/>
      <c r="E471" s="11"/>
      <c r="P471" s="9">
        <f t="shared" si="38"/>
        <v>0</v>
      </c>
      <c r="Q471" s="15"/>
      <c r="T471" s="16">
        <f t="shared" si="39"/>
        <v>0</v>
      </c>
      <c r="W471" s="10">
        <f t="shared" si="35"/>
        <v>0.0006035561551452104</v>
      </c>
      <c r="Y471">
        <f t="shared" si="36"/>
        <v>0</v>
      </c>
      <c r="Z471" s="17">
        <f t="shared" si="37"/>
        <v>0</v>
      </c>
    </row>
    <row r="472" spans="1:26" ht="12.75">
      <c r="D472" s="11"/>
      <c r="E472" s="11"/>
      <c r="P472" s="9">
        <f t="shared" si="38"/>
        <v>0</v>
      </c>
      <c r="Q472" s="15"/>
      <c r="T472" s="16">
        <f t="shared" si="39"/>
        <v>0</v>
      </c>
      <c r="W472" s="10">
        <f t="shared" si="35"/>
        <v>0.0006035561551452104</v>
      </c>
      <c r="Y472">
        <f t="shared" si="36"/>
        <v>0</v>
      </c>
      <c r="Z472" s="17">
        <f t="shared" si="37"/>
        <v>0</v>
      </c>
    </row>
    <row r="473" spans="1:26" ht="12.75">
      <c r="D473" s="11"/>
      <c r="E473" s="11"/>
      <c r="P473" s="9">
        <f t="shared" si="38"/>
        <v>0</v>
      </c>
      <c r="Q473" s="15"/>
      <c r="T473" s="16">
        <f t="shared" si="39"/>
        <v>0</v>
      </c>
      <c r="W473" s="10">
        <f t="shared" si="35"/>
        <v>0.0006035561551452104</v>
      </c>
      <c r="Y473">
        <f t="shared" si="36"/>
        <v>0</v>
      </c>
      <c r="Z473" s="17">
        <f t="shared" si="37"/>
        <v>0</v>
      </c>
    </row>
    <row r="474" spans="1:26" ht="12.75">
      <c r="D474" s="11"/>
      <c r="E474" s="11"/>
      <c r="P474" s="9">
        <f t="shared" si="38"/>
        <v>0</v>
      </c>
      <c r="Q474" s="15"/>
      <c r="T474" s="16">
        <f t="shared" si="39"/>
        <v>0</v>
      </c>
      <c r="W474" s="10">
        <f t="shared" si="35"/>
        <v>0.0006035561551452104</v>
      </c>
      <c r="Y474">
        <f t="shared" si="36"/>
        <v>0</v>
      </c>
      <c r="Z474" s="17">
        <f t="shared" si="37"/>
        <v>0</v>
      </c>
    </row>
    <row r="475" spans="1:26" ht="12.75">
      <c r="D475" s="11"/>
      <c r="E475" s="11"/>
      <c r="P475" s="9">
        <f t="shared" si="38"/>
        <v>0</v>
      </c>
      <c r="Q475" s="15"/>
      <c r="T475" s="16">
        <f t="shared" si="39"/>
        <v>0</v>
      </c>
      <c r="W475" s="10">
        <f t="shared" si="35"/>
        <v>0.0006035561551452104</v>
      </c>
      <c r="Y475">
        <f t="shared" si="36"/>
        <v>0</v>
      </c>
      <c r="Z475" s="17">
        <f t="shared" si="37"/>
        <v>0</v>
      </c>
    </row>
    <row r="476" spans="1:26" ht="12.75">
      <c r="D476" s="11"/>
      <c r="E476" s="11"/>
      <c r="P476" s="9">
        <f t="shared" si="38"/>
        <v>0</v>
      </c>
      <c r="Q476" s="15"/>
      <c r="T476" s="16">
        <f t="shared" si="39"/>
        <v>0</v>
      </c>
      <c r="W476" s="10">
        <f t="shared" si="35"/>
        <v>0.0006035561551452104</v>
      </c>
      <c r="Y476">
        <f t="shared" si="36"/>
        <v>0</v>
      </c>
      <c r="Z476" s="17">
        <f t="shared" si="37"/>
        <v>0</v>
      </c>
    </row>
    <row r="477" spans="1:26" ht="12.75">
      <c r="D477" s="11"/>
      <c r="E477" s="11"/>
      <c r="P477" s="9">
        <f t="shared" si="38"/>
        <v>0</v>
      </c>
      <c r="Q477" s="15"/>
      <c r="T477" s="16">
        <f t="shared" si="39"/>
        <v>0</v>
      </c>
      <c r="W477" s="10">
        <f t="shared" si="35"/>
        <v>0.0006035561551452104</v>
      </c>
      <c r="Y477">
        <f t="shared" si="36"/>
        <v>0</v>
      </c>
      <c r="Z477" s="17">
        <f t="shared" si="37"/>
        <v>0</v>
      </c>
    </row>
    <row r="478" spans="1:26" ht="12.75">
      <c r="D478" s="11"/>
      <c r="E478" s="11"/>
      <c r="P478" s="9">
        <f t="shared" si="38"/>
        <v>0</v>
      </c>
      <c r="Q478" s="15"/>
      <c r="T478" s="16">
        <f t="shared" si="39"/>
        <v>0</v>
      </c>
      <c r="W478" s="10">
        <f t="shared" si="35"/>
        <v>0.0006035561551452104</v>
      </c>
      <c r="Y478">
        <f t="shared" si="36"/>
        <v>0</v>
      </c>
      <c r="Z478" s="17">
        <f t="shared" si="37"/>
        <v>0</v>
      </c>
    </row>
    <row r="479" spans="1:26" ht="12.75">
      <c r="D479" s="11"/>
      <c r="E479" s="11"/>
      <c r="P479" s="9">
        <f t="shared" si="38"/>
        <v>0</v>
      </c>
      <c r="Q479" s="15"/>
      <c r="T479" s="16">
        <f t="shared" si="39"/>
        <v>0</v>
      </c>
      <c r="W479" s="10">
        <f t="shared" si="35"/>
        <v>0.0006035561551452104</v>
      </c>
      <c r="Y479">
        <f t="shared" si="36"/>
        <v>0</v>
      </c>
      <c r="Z479" s="17">
        <f t="shared" si="37"/>
        <v>0</v>
      </c>
    </row>
    <row r="480" spans="1:26" ht="12.75">
      <c r="D480" s="11"/>
      <c r="E480" s="11"/>
      <c r="P480" s="9">
        <f t="shared" si="38"/>
        <v>0</v>
      </c>
      <c r="Q480" s="15"/>
      <c r="T480" s="16">
        <f t="shared" si="39"/>
        <v>0</v>
      </c>
      <c r="W480" s="10">
        <f t="shared" si="35"/>
        <v>0.0006035561551452104</v>
      </c>
      <c r="Y480">
        <f t="shared" si="36"/>
        <v>0</v>
      </c>
      <c r="Z480" s="17">
        <f t="shared" si="37"/>
        <v>0</v>
      </c>
    </row>
    <row r="481" spans="1:26" ht="12.75">
      <c r="D481" s="11"/>
      <c r="E481" s="11"/>
      <c r="P481" s="9">
        <f t="shared" si="38"/>
        <v>0</v>
      </c>
      <c r="Q481" s="15"/>
      <c r="T481" s="16">
        <f t="shared" si="39"/>
        <v>0</v>
      </c>
      <c r="W481" s="10">
        <f t="shared" si="35"/>
        <v>0.0006035561551452104</v>
      </c>
      <c r="Y481">
        <f t="shared" si="36"/>
        <v>0</v>
      </c>
      <c r="Z481" s="17">
        <f t="shared" si="37"/>
        <v>0</v>
      </c>
    </row>
    <row r="482" spans="1:26" ht="12.75">
      <c r="D482" s="11"/>
      <c r="E482" s="11"/>
      <c r="P482" s="9">
        <f t="shared" si="38"/>
        <v>0</v>
      </c>
      <c r="Q482" s="15"/>
      <c r="T482" s="16">
        <f t="shared" si="39"/>
        <v>0</v>
      </c>
      <c r="W482" s="10">
        <f t="shared" si="35"/>
        <v>0.0006035561551452104</v>
      </c>
      <c r="Y482">
        <f t="shared" si="36"/>
        <v>0</v>
      </c>
      <c r="Z482" s="17">
        <f t="shared" si="37"/>
        <v>0</v>
      </c>
    </row>
    <row r="483" spans="1:26" ht="12.75">
      <c r="D483" s="11"/>
      <c r="E483" s="11"/>
      <c r="P483" s="9">
        <f t="shared" si="38"/>
        <v>0</v>
      </c>
      <c r="Q483" s="15"/>
      <c r="T483" s="16">
        <f t="shared" si="39"/>
        <v>0</v>
      </c>
      <c r="W483" s="10">
        <f t="shared" si="35"/>
        <v>0.0006035561551452104</v>
      </c>
      <c r="Y483">
        <f t="shared" si="36"/>
        <v>0</v>
      </c>
      <c r="Z483" s="17">
        <f t="shared" si="37"/>
        <v>0</v>
      </c>
    </row>
    <row r="484" spans="1:26" ht="12.75">
      <c r="D484" s="11"/>
      <c r="E484" s="11"/>
      <c r="P484" s="9">
        <f t="shared" si="38"/>
        <v>0</v>
      </c>
      <c r="Q484" s="15"/>
      <c r="T484" s="16">
        <f t="shared" si="39"/>
        <v>0</v>
      </c>
      <c r="W484" s="10">
        <f t="shared" si="35"/>
        <v>0.0006035561551452104</v>
      </c>
      <c r="Y484">
        <f t="shared" si="36"/>
        <v>0</v>
      </c>
      <c r="Z484" s="17">
        <f t="shared" si="37"/>
        <v>0</v>
      </c>
    </row>
    <row r="485" spans="1:26" ht="12.75">
      <c r="D485" s="11"/>
      <c r="E485" s="11"/>
      <c r="P485" s="9">
        <f t="shared" si="38"/>
        <v>0</v>
      </c>
      <c r="Q485" s="15"/>
      <c r="T485" s="16">
        <f t="shared" si="39"/>
        <v>0</v>
      </c>
      <c r="W485" s="10">
        <f t="shared" si="35"/>
        <v>0.0006035561551452104</v>
      </c>
      <c r="Y485">
        <f t="shared" si="36"/>
        <v>0</v>
      </c>
      <c r="Z485" s="17">
        <f t="shared" si="37"/>
        <v>0</v>
      </c>
    </row>
    <row r="486" spans="1:26" ht="12.75">
      <c r="D486" s="11"/>
      <c r="E486" s="11"/>
      <c r="P486" s="9">
        <f t="shared" si="38"/>
        <v>0</v>
      </c>
      <c r="Q486" s="15"/>
      <c r="T486" s="16">
        <f t="shared" si="39"/>
        <v>0</v>
      </c>
      <c r="W486" s="10">
        <f t="shared" si="35"/>
        <v>0.0006035561551452104</v>
      </c>
      <c r="Y486">
        <f t="shared" si="36"/>
        <v>0</v>
      </c>
      <c r="Z486" s="17">
        <f t="shared" si="37"/>
        <v>0</v>
      </c>
    </row>
    <row r="487" spans="1:26" ht="12.75">
      <c r="D487" s="11"/>
      <c r="E487" s="11"/>
      <c r="P487" s="9">
        <f t="shared" si="38"/>
        <v>0</v>
      </c>
      <c r="Q487" s="15"/>
      <c r="T487" s="16">
        <f t="shared" si="39"/>
        <v>0</v>
      </c>
      <c r="W487" s="10">
        <f t="shared" si="35"/>
        <v>0.0006035561551452104</v>
      </c>
      <c r="Y487">
        <f t="shared" si="36"/>
        <v>0</v>
      </c>
      <c r="Z487" s="17">
        <f t="shared" si="37"/>
        <v>0</v>
      </c>
    </row>
    <row r="488" spans="1:26" ht="12.75">
      <c r="D488" s="11"/>
      <c r="E488" s="11"/>
      <c r="P488" s="9">
        <f t="shared" si="38"/>
        <v>0</v>
      </c>
      <c r="Q488" s="15"/>
      <c r="T488" s="16">
        <f t="shared" si="39"/>
        <v>0</v>
      </c>
      <c r="W488" s="10">
        <f t="shared" si="35"/>
        <v>0.0006035561551452104</v>
      </c>
      <c r="Y488">
        <f t="shared" si="36"/>
        <v>0</v>
      </c>
      <c r="Z488" s="17">
        <f t="shared" si="37"/>
        <v>0</v>
      </c>
    </row>
    <row r="489" spans="1:26" ht="12.75">
      <c r="D489" s="11"/>
      <c r="E489" s="11"/>
      <c r="P489" s="9">
        <f t="shared" si="38"/>
        <v>0</v>
      </c>
      <c r="Q489" s="15"/>
      <c r="T489" s="16">
        <f t="shared" si="39"/>
        <v>0</v>
      </c>
      <c r="W489" s="10">
        <f t="shared" si="35"/>
        <v>0.0006035561551452104</v>
      </c>
      <c r="Y489">
        <f t="shared" si="36"/>
        <v>0</v>
      </c>
      <c r="Z489" s="17">
        <f t="shared" si="37"/>
        <v>0</v>
      </c>
    </row>
    <row r="490" spans="1:26" ht="12.75">
      <c r="D490" s="11"/>
      <c r="E490" s="11"/>
      <c r="P490" s="9">
        <f t="shared" si="38"/>
        <v>0</v>
      </c>
      <c r="Q490" s="15"/>
      <c r="T490" s="16">
        <f t="shared" si="39"/>
        <v>0</v>
      </c>
      <c r="W490" s="10">
        <f t="shared" si="35"/>
        <v>0.0006035561551452104</v>
      </c>
      <c r="Y490">
        <f t="shared" si="36"/>
        <v>0</v>
      </c>
      <c r="Z490" s="17">
        <f t="shared" si="37"/>
        <v>0</v>
      </c>
    </row>
    <row r="491" spans="1:26" ht="12.75">
      <c r="D491" s="11"/>
      <c r="E491" s="11"/>
      <c r="P491" s="9">
        <f t="shared" si="38"/>
        <v>0</v>
      </c>
      <c r="Q491" s="15"/>
      <c r="T491" s="16">
        <f t="shared" si="39"/>
        <v>0</v>
      </c>
      <c r="W491" s="10">
        <f t="shared" si="35"/>
        <v>0.0006035561551452104</v>
      </c>
      <c r="Y491">
        <f t="shared" si="36"/>
        <v>0</v>
      </c>
      <c r="Z491" s="17">
        <f t="shared" si="37"/>
        <v>0</v>
      </c>
    </row>
    <row r="492" spans="1:26" ht="12.75">
      <c r="D492" s="11"/>
      <c r="E492" s="11"/>
      <c r="P492" s="9">
        <f t="shared" si="38"/>
        <v>0</v>
      </c>
      <c r="Q492" s="15"/>
      <c r="T492" s="16">
        <f t="shared" si="39"/>
        <v>0</v>
      </c>
      <c r="W492" s="10">
        <f t="shared" si="35"/>
        <v>0.0006035561551452104</v>
      </c>
      <c r="Y492">
        <f t="shared" si="36"/>
        <v>0</v>
      </c>
      <c r="Z492" s="17">
        <f t="shared" si="37"/>
        <v>0</v>
      </c>
    </row>
    <row r="493" spans="1:26" ht="12.75">
      <c r="D493" s="11"/>
      <c r="E493" s="11"/>
      <c r="P493" s="9">
        <f t="shared" si="38"/>
        <v>0</v>
      </c>
      <c r="Q493" s="15"/>
      <c r="T493" s="16">
        <f t="shared" si="39"/>
        <v>0</v>
      </c>
      <c r="W493" s="10">
        <f t="shared" si="35"/>
        <v>0.0006035561551452104</v>
      </c>
      <c r="Y493">
        <f t="shared" si="36"/>
        <v>0</v>
      </c>
      <c r="Z493" s="17">
        <f t="shared" si="37"/>
        <v>0</v>
      </c>
    </row>
    <row r="494" spans="1:26" ht="12.75">
      <c r="D494" s="11"/>
      <c r="E494" s="11"/>
      <c r="P494" s="9">
        <f t="shared" si="38"/>
        <v>0</v>
      </c>
      <c r="Q494" s="15"/>
      <c r="T494" s="16">
        <f t="shared" si="39"/>
        <v>0</v>
      </c>
      <c r="W494" s="10">
        <f t="shared" si="35"/>
        <v>0.0006035561551452104</v>
      </c>
      <c r="Y494">
        <f t="shared" si="36"/>
        <v>0</v>
      </c>
      <c r="Z494" s="17">
        <f t="shared" si="37"/>
        <v>0</v>
      </c>
    </row>
    <row r="495" spans="1:26" ht="12.75">
      <c r="D495" s="11"/>
      <c r="E495" s="11"/>
      <c r="P495" s="9">
        <f t="shared" si="38"/>
        <v>0</v>
      </c>
      <c r="Q495" s="15"/>
      <c r="T495" s="16">
        <f t="shared" si="39"/>
        <v>0</v>
      </c>
      <c r="W495" s="10">
        <f t="shared" si="35"/>
        <v>0.0006035561551452104</v>
      </c>
      <c r="Y495">
        <f t="shared" si="36"/>
        <v>0</v>
      </c>
      <c r="Z495" s="17">
        <f t="shared" si="37"/>
        <v>0</v>
      </c>
    </row>
    <row r="496" spans="1:26" ht="12.75">
      <c r="D496" s="11"/>
      <c r="E496" s="11"/>
      <c r="P496" s="9">
        <f t="shared" si="38"/>
        <v>0</v>
      </c>
      <c r="Q496" s="15"/>
      <c r="T496" s="16">
        <f t="shared" si="39"/>
        <v>0</v>
      </c>
      <c r="W496" s="10">
        <f t="shared" si="35"/>
        <v>0.0006035561551452104</v>
      </c>
      <c r="Y496">
        <f t="shared" si="36"/>
        <v>0</v>
      </c>
      <c r="Z496" s="17">
        <f t="shared" si="37"/>
        <v>0</v>
      </c>
    </row>
    <row r="497" spans="1:26" ht="12.75">
      <c r="D497" s="11"/>
      <c r="E497" s="11"/>
      <c r="P497" s="9">
        <f t="shared" si="38"/>
        <v>0</v>
      </c>
      <c r="Q497" s="15"/>
      <c r="T497" s="16">
        <f t="shared" si="39"/>
        <v>0</v>
      </c>
      <c r="W497" s="10">
        <f t="shared" si="35"/>
        <v>0.0006035561551452104</v>
      </c>
      <c r="Y497">
        <f t="shared" si="36"/>
        <v>0</v>
      </c>
      <c r="Z497" s="17">
        <f t="shared" si="37"/>
        <v>0</v>
      </c>
    </row>
    <row r="498" spans="1:26" ht="12.75">
      <c r="D498" s="11"/>
      <c r="E498" s="11"/>
      <c r="P498" s="9">
        <f t="shared" si="38"/>
        <v>0</v>
      </c>
      <c r="Q498" s="15"/>
      <c r="T498" s="16">
        <f t="shared" si="39"/>
        <v>0</v>
      </c>
      <c r="W498" s="10">
        <f t="shared" si="35"/>
        <v>0.0006035561551452104</v>
      </c>
      <c r="Y498">
        <f t="shared" si="36"/>
        <v>0</v>
      </c>
      <c r="Z498" s="17">
        <f t="shared" si="37"/>
        <v>0</v>
      </c>
    </row>
    <row r="499" spans="1:26" ht="12.75">
      <c r="D499" s="11"/>
      <c r="E499" s="11"/>
      <c r="P499" s="9">
        <f t="shared" si="38"/>
        <v>0</v>
      </c>
      <c r="Q499" s="15"/>
      <c r="T499" s="16">
        <f t="shared" si="39"/>
        <v>0</v>
      </c>
      <c r="W499" s="10">
        <f aca="true" t="shared" si="40" ref="W499:W562">IF(((R500-R499)/$AA$3)&lt;=0.00003,((W498+W497+W496)/3),((R500-R499)/$AA$3))</f>
        <v>0.0006035561551452104</v>
      </c>
      <c r="Y499">
        <f t="shared" si="36"/>
        <v>0</v>
      </c>
      <c r="Z499" s="17">
        <f t="shared" si="37"/>
        <v>0</v>
      </c>
    </row>
    <row r="500" spans="1:26" ht="12.75">
      <c r="D500" s="11"/>
      <c r="E500" s="11"/>
      <c r="P500" s="9">
        <f t="shared" si="38"/>
        <v>0</v>
      </c>
      <c r="Q500" s="15"/>
      <c r="T500" s="16">
        <f t="shared" si="39"/>
        <v>0</v>
      </c>
      <c r="W500" s="10">
        <f t="shared" si="40"/>
        <v>0.0006035561551452104</v>
      </c>
      <c r="Y500">
        <f t="shared" si="36"/>
        <v>0</v>
      </c>
      <c r="Z500" s="17">
        <f t="shared" si="37"/>
        <v>0</v>
      </c>
    </row>
    <row r="501" spans="1:26" ht="12.75">
      <c r="D501" s="11"/>
      <c r="E501" s="11"/>
      <c r="P501" s="9">
        <f t="shared" si="38"/>
        <v>0</v>
      </c>
      <c r="Q501" s="15"/>
      <c r="T501" s="16">
        <f t="shared" si="39"/>
        <v>0</v>
      </c>
      <c r="W501" s="10">
        <f t="shared" si="40"/>
        <v>0.0006035561551452104</v>
      </c>
      <c r="Y501">
        <f t="shared" si="36"/>
        <v>0</v>
      </c>
      <c r="Z501" s="17">
        <f t="shared" si="37"/>
        <v>0</v>
      </c>
    </row>
    <row r="502" spans="1:26" ht="12.75">
      <c r="D502" s="11"/>
      <c r="E502" s="11"/>
      <c r="P502" s="9">
        <f t="shared" si="38"/>
        <v>0</v>
      </c>
      <c r="Q502" s="15"/>
      <c r="T502" s="16">
        <f t="shared" si="39"/>
        <v>0</v>
      </c>
      <c r="W502" s="10">
        <f t="shared" si="40"/>
        <v>0.0006035561551452104</v>
      </c>
      <c r="Y502">
        <f t="shared" si="36"/>
        <v>0</v>
      </c>
      <c r="Z502" s="17">
        <f t="shared" si="37"/>
        <v>0</v>
      </c>
    </row>
    <row r="503" spans="1:26" ht="12.75">
      <c r="D503" s="11"/>
      <c r="E503" s="11"/>
      <c r="P503" s="9">
        <f t="shared" si="38"/>
        <v>0</v>
      </c>
      <c r="Q503" s="15"/>
      <c r="T503" s="16">
        <f t="shared" si="39"/>
        <v>0</v>
      </c>
      <c r="W503" s="10">
        <f t="shared" si="40"/>
        <v>0.0006035561551452104</v>
      </c>
      <c r="Y503">
        <f t="shared" si="36"/>
        <v>0</v>
      </c>
      <c r="Z503" s="17">
        <f t="shared" si="37"/>
        <v>0</v>
      </c>
    </row>
    <row r="504" spans="1:26" ht="12.75">
      <c r="D504" s="11"/>
      <c r="E504" s="11"/>
      <c r="P504" s="9">
        <f t="shared" si="38"/>
        <v>0</v>
      </c>
      <c r="Q504" s="15"/>
      <c r="T504" s="16">
        <f t="shared" si="39"/>
        <v>0</v>
      </c>
      <c r="W504" s="10">
        <f t="shared" si="40"/>
        <v>0.0006035561551452104</v>
      </c>
      <c r="Y504">
        <f t="shared" si="36"/>
        <v>0</v>
      </c>
      <c r="Z504" s="17">
        <f t="shared" si="37"/>
        <v>0</v>
      </c>
    </row>
    <row r="505" spans="1:26" ht="12.75">
      <c r="D505" s="11"/>
      <c r="E505" s="11"/>
      <c r="P505" s="9">
        <f t="shared" si="38"/>
        <v>0</v>
      </c>
      <c r="Q505" s="15"/>
      <c r="T505" s="16">
        <f t="shared" si="39"/>
        <v>0</v>
      </c>
      <c r="W505" s="10">
        <f t="shared" si="40"/>
        <v>0.0006035561551452104</v>
      </c>
      <c r="Y505">
        <f t="shared" si="36"/>
        <v>0</v>
      </c>
      <c r="Z505" s="17">
        <f t="shared" si="37"/>
        <v>0</v>
      </c>
    </row>
    <row r="506" spans="1:26" ht="12.75">
      <c r="D506" s="11"/>
      <c r="E506" s="11"/>
      <c r="P506" s="9">
        <f t="shared" si="38"/>
        <v>0</v>
      </c>
      <c r="Q506" s="15"/>
      <c r="T506" s="16">
        <f t="shared" si="39"/>
        <v>0</v>
      </c>
      <c r="W506" s="10">
        <f t="shared" si="40"/>
        <v>0.0006035561551452104</v>
      </c>
      <c r="Y506">
        <f t="shared" si="36"/>
        <v>0</v>
      </c>
      <c r="Z506" s="17">
        <f t="shared" si="37"/>
        <v>0</v>
      </c>
    </row>
    <row r="507" spans="1:26" ht="12.75">
      <c r="D507" s="11"/>
      <c r="E507" s="11"/>
      <c r="P507" s="9">
        <f t="shared" si="38"/>
        <v>0</v>
      </c>
      <c r="Q507" s="15"/>
      <c r="T507" s="16">
        <f t="shared" si="39"/>
        <v>0</v>
      </c>
      <c r="W507" s="10">
        <f t="shared" si="40"/>
        <v>0.0006035561551452104</v>
      </c>
      <c r="Y507">
        <f t="shared" si="36"/>
        <v>0</v>
      </c>
      <c r="Z507" s="17">
        <f t="shared" si="37"/>
        <v>0</v>
      </c>
    </row>
    <row r="508" spans="1:26" ht="12.75">
      <c r="D508" s="11"/>
      <c r="E508" s="11"/>
      <c r="P508" s="9">
        <f t="shared" si="38"/>
        <v>0</v>
      </c>
      <c r="Q508" s="15"/>
      <c r="T508" s="16">
        <f t="shared" si="39"/>
        <v>0</v>
      </c>
      <c r="W508" s="10">
        <f t="shared" si="40"/>
        <v>0.0006035561551452104</v>
      </c>
      <c r="Y508">
        <f t="shared" si="36"/>
        <v>0</v>
      </c>
      <c r="Z508" s="17">
        <f t="shared" si="37"/>
        <v>0</v>
      </c>
    </row>
    <row r="509" spans="1:26" ht="12.75">
      <c r="D509" s="11"/>
      <c r="E509" s="11"/>
      <c r="P509" s="9">
        <f t="shared" si="38"/>
        <v>0</v>
      </c>
      <c r="Q509" s="15"/>
      <c r="T509" s="16">
        <f t="shared" si="39"/>
        <v>0</v>
      </c>
      <c r="W509" s="10">
        <f t="shared" si="40"/>
        <v>0.0006035561551452104</v>
      </c>
      <c r="Y509">
        <f t="shared" si="36"/>
        <v>0</v>
      </c>
      <c r="Z509" s="17">
        <f t="shared" si="37"/>
        <v>0</v>
      </c>
    </row>
    <row r="510" spans="1:26" ht="12.75">
      <c r="D510" s="11"/>
      <c r="E510" s="11"/>
      <c r="P510" s="9">
        <f t="shared" si="38"/>
        <v>0</v>
      </c>
      <c r="Q510" s="15"/>
      <c r="T510" s="16">
        <f t="shared" si="39"/>
        <v>0</v>
      </c>
      <c r="W510" s="10">
        <f t="shared" si="40"/>
        <v>0.0006035561551452104</v>
      </c>
      <c r="Y510">
        <f t="shared" si="36"/>
        <v>0</v>
      </c>
      <c r="Z510" s="17">
        <f t="shared" si="37"/>
        <v>0</v>
      </c>
    </row>
    <row r="511" spans="1:26" ht="12.75">
      <c r="D511" s="11"/>
      <c r="E511" s="11"/>
      <c r="P511" s="9">
        <f t="shared" si="38"/>
        <v>0</v>
      </c>
      <c r="Q511" s="15"/>
      <c r="T511" s="16">
        <f t="shared" si="39"/>
        <v>0</v>
      </c>
      <c r="W511" s="10">
        <f t="shared" si="40"/>
        <v>0.0006035561551452104</v>
      </c>
      <c r="Y511">
        <f t="shared" si="36"/>
        <v>0</v>
      </c>
      <c r="Z511" s="17">
        <f t="shared" si="37"/>
        <v>0</v>
      </c>
    </row>
    <row r="512" spans="1:26" ht="12.75">
      <c r="D512" s="11"/>
      <c r="E512" s="11"/>
      <c r="P512" s="9">
        <f t="shared" si="38"/>
        <v>0</v>
      </c>
      <c r="Q512" s="15"/>
      <c r="T512" s="16">
        <f t="shared" si="39"/>
        <v>0</v>
      </c>
      <c r="W512" s="10">
        <f t="shared" si="40"/>
        <v>0.0006035561551452104</v>
      </c>
      <c r="Y512">
        <f t="shared" si="36"/>
        <v>0</v>
      </c>
      <c r="Z512" s="17">
        <f t="shared" si="37"/>
        <v>0</v>
      </c>
    </row>
    <row r="513" spans="1:26" ht="12.75">
      <c r="D513" s="11"/>
      <c r="E513" s="11"/>
      <c r="P513" s="9">
        <f t="shared" si="38"/>
        <v>0</v>
      </c>
      <c r="Q513" s="15"/>
      <c r="T513" s="16">
        <f t="shared" si="39"/>
        <v>0</v>
      </c>
      <c r="W513" s="10">
        <f t="shared" si="40"/>
        <v>0.0006035561551452104</v>
      </c>
      <c r="Y513">
        <f t="shared" si="36"/>
        <v>0</v>
      </c>
      <c r="Z513" s="17">
        <f t="shared" si="37"/>
        <v>0</v>
      </c>
    </row>
    <row r="514" spans="1:26" ht="12.75">
      <c r="D514" s="11"/>
      <c r="E514" s="11"/>
      <c r="P514" s="9">
        <f t="shared" si="38"/>
        <v>0</v>
      </c>
      <c r="Q514" s="15"/>
      <c r="T514" s="16">
        <f t="shared" si="39"/>
        <v>0</v>
      </c>
      <c r="W514" s="10">
        <f t="shared" si="40"/>
        <v>0.0006035561551452104</v>
      </c>
      <c r="Y514">
        <f t="shared" si="36"/>
        <v>0</v>
      </c>
      <c r="Z514" s="17">
        <f t="shared" si="37"/>
        <v>0</v>
      </c>
    </row>
    <row r="515" spans="1:26" ht="12.75">
      <c r="D515" s="11"/>
      <c r="E515" s="11"/>
      <c r="P515" s="9">
        <f t="shared" si="38"/>
        <v>0</v>
      </c>
      <c r="Q515" s="15"/>
      <c r="T515" s="16">
        <f t="shared" si="39"/>
        <v>0</v>
      </c>
      <c r="W515" s="10">
        <f t="shared" si="40"/>
        <v>0.0006035561551452104</v>
      </c>
      <c r="Y515">
        <f aca="true" t="shared" si="41" ref="Y515:Y578">X516*(1-$AB$3)</f>
        <v>0</v>
      </c>
      <c r="Z515" s="17">
        <f aca="true" t="shared" si="42" ref="Z515:Z578">(X515*$AB$3)+Y515</f>
        <v>0</v>
      </c>
    </row>
    <row r="516" spans="1:26" ht="12.75">
      <c r="D516" s="11"/>
      <c r="E516" s="11"/>
      <c r="P516" s="9">
        <f t="shared" si="38"/>
        <v>0</v>
      </c>
      <c r="Q516" s="15"/>
      <c r="T516" s="16">
        <f t="shared" si="39"/>
        <v>0</v>
      </c>
      <c r="W516" s="10">
        <f t="shared" si="40"/>
        <v>0.0006035561551452104</v>
      </c>
      <c r="Y516">
        <f t="shared" si="41"/>
        <v>0</v>
      </c>
      <c r="Z516" s="17">
        <f t="shared" si="42"/>
        <v>0</v>
      </c>
    </row>
    <row r="517" spans="1:26" ht="12.75">
      <c r="D517" s="11"/>
      <c r="E517" s="11"/>
      <c r="P517" s="9">
        <f aca="true" t="shared" si="43" ref="P517:P580">O516</f>
        <v>0</v>
      </c>
      <c r="Q517" s="15"/>
      <c r="T517" s="16">
        <f t="shared" si="39"/>
        <v>0</v>
      </c>
      <c r="W517" s="10">
        <f t="shared" si="40"/>
        <v>0.0006035561551452104</v>
      </c>
      <c r="Y517">
        <f t="shared" si="41"/>
        <v>0</v>
      </c>
      <c r="Z517" s="17">
        <f t="shared" si="42"/>
        <v>0</v>
      </c>
    </row>
    <row r="518" spans="1:26" ht="12.75">
      <c r="D518" s="11"/>
      <c r="E518" s="11"/>
      <c r="P518" s="9">
        <f t="shared" si="43"/>
        <v>0</v>
      </c>
      <c r="Q518" s="15"/>
      <c r="T518" s="16">
        <f t="shared" si="39"/>
        <v>0</v>
      </c>
      <c r="W518" s="10">
        <f t="shared" si="40"/>
        <v>0.0006035561551452104</v>
      </c>
      <c r="Y518">
        <f t="shared" si="41"/>
        <v>0</v>
      </c>
      <c r="Z518" s="17">
        <f t="shared" si="42"/>
        <v>0</v>
      </c>
    </row>
    <row r="519" spans="1:26" ht="12.75">
      <c r="D519" s="11"/>
      <c r="E519" s="11"/>
      <c r="P519" s="9">
        <f t="shared" si="43"/>
        <v>0</v>
      </c>
      <c r="Q519" s="15"/>
      <c r="T519" s="16">
        <f aca="true" t="shared" si="44" ref="T519:T582">IF(((S519+S520)/2)&gt;0.012,0.012,IF(((S519+S520)/2)&lt;-0.02,-0.02,(S519+S520)/2))</f>
        <v>0</v>
      </c>
      <c r="W519" s="10">
        <f t="shared" si="40"/>
        <v>0.0006035561551452104</v>
      </c>
      <c r="Y519">
        <f t="shared" si="41"/>
        <v>0</v>
      </c>
      <c r="Z519" s="17">
        <f t="shared" si="42"/>
        <v>0</v>
      </c>
    </row>
    <row r="520" spans="1:26" ht="12.75">
      <c r="D520" s="11"/>
      <c r="E520" s="11"/>
      <c r="P520" s="9">
        <f t="shared" si="43"/>
        <v>0</v>
      </c>
      <c r="Q520" s="15"/>
      <c r="T520" s="16">
        <f t="shared" si="44"/>
        <v>0</v>
      </c>
      <c r="W520" s="10">
        <f t="shared" si="40"/>
        <v>0.0006035561551452104</v>
      </c>
      <c r="Y520">
        <f t="shared" si="41"/>
        <v>0</v>
      </c>
      <c r="Z520" s="17">
        <f t="shared" si="42"/>
        <v>0</v>
      </c>
    </row>
    <row r="521" spans="1:26" ht="12.75">
      <c r="D521" s="11"/>
      <c r="E521" s="11"/>
      <c r="P521" s="9">
        <f t="shared" si="43"/>
        <v>0</v>
      </c>
      <c r="Q521" s="15"/>
      <c r="T521" s="16">
        <f t="shared" si="44"/>
        <v>0</v>
      </c>
      <c r="W521" s="10">
        <f t="shared" si="40"/>
        <v>0.0006035561551452104</v>
      </c>
      <c r="Y521">
        <f t="shared" si="41"/>
        <v>0</v>
      </c>
      <c r="Z521" s="17">
        <f t="shared" si="42"/>
        <v>0</v>
      </c>
    </row>
    <row r="522" spans="1:26" ht="12.75">
      <c r="D522" s="11"/>
      <c r="E522" s="11"/>
      <c r="P522" s="9">
        <f t="shared" si="43"/>
        <v>0</v>
      </c>
      <c r="Q522" s="15"/>
      <c r="T522" s="16">
        <f t="shared" si="44"/>
        <v>0</v>
      </c>
      <c r="W522" s="10">
        <f t="shared" si="40"/>
        <v>0.0006035561551452104</v>
      </c>
      <c r="Y522">
        <f t="shared" si="41"/>
        <v>0</v>
      </c>
      <c r="Z522" s="17">
        <f t="shared" si="42"/>
        <v>0</v>
      </c>
    </row>
    <row r="523" spans="1:26" ht="12.75">
      <c r="D523" s="11"/>
      <c r="E523" s="11"/>
      <c r="P523" s="9">
        <f t="shared" si="43"/>
        <v>0</v>
      </c>
      <c r="Q523" s="15"/>
      <c r="T523" s="16">
        <f t="shared" si="44"/>
        <v>0</v>
      </c>
      <c r="W523" s="10">
        <f t="shared" si="40"/>
        <v>0.0006035561551452104</v>
      </c>
      <c r="Y523">
        <f t="shared" si="41"/>
        <v>0</v>
      </c>
      <c r="Z523" s="17">
        <f t="shared" si="42"/>
        <v>0</v>
      </c>
    </row>
    <row r="524" spans="1:26" ht="12.75">
      <c r="D524" s="11"/>
      <c r="E524" s="11"/>
      <c r="P524" s="9">
        <f t="shared" si="43"/>
        <v>0</v>
      </c>
      <c r="Q524" s="15"/>
      <c r="T524" s="16">
        <f t="shared" si="44"/>
        <v>0</v>
      </c>
      <c r="W524" s="10">
        <f t="shared" si="40"/>
        <v>0.0006035561551452104</v>
      </c>
      <c r="Y524">
        <f t="shared" si="41"/>
        <v>0</v>
      </c>
      <c r="Z524" s="17">
        <f t="shared" si="42"/>
        <v>0</v>
      </c>
    </row>
    <row r="525" spans="1:26" ht="12.75">
      <c r="D525" s="11"/>
      <c r="E525" s="11"/>
      <c r="P525" s="9">
        <f t="shared" si="43"/>
        <v>0</v>
      </c>
      <c r="Q525" s="15"/>
      <c r="T525" s="16">
        <f t="shared" si="44"/>
        <v>0</v>
      </c>
      <c r="W525" s="10">
        <f t="shared" si="40"/>
        <v>0.0006035561551452104</v>
      </c>
      <c r="Y525">
        <f t="shared" si="41"/>
        <v>0</v>
      </c>
      <c r="Z525" s="17">
        <f t="shared" si="42"/>
        <v>0</v>
      </c>
    </row>
    <row r="526" spans="1:26" ht="12.75">
      <c r="D526" s="11"/>
      <c r="E526" s="11"/>
      <c r="P526" s="9">
        <f t="shared" si="43"/>
        <v>0</v>
      </c>
      <c r="Q526" s="15"/>
      <c r="T526" s="16">
        <f t="shared" si="44"/>
        <v>0</v>
      </c>
      <c r="W526" s="10">
        <f t="shared" si="40"/>
        <v>0.0006035561551452104</v>
      </c>
      <c r="Y526">
        <f t="shared" si="41"/>
        <v>0</v>
      </c>
      <c r="Z526" s="17">
        <f t="shared" si="42"/>
        <v>0</v>
      </c>
    </row>
    <row r="527" spans="1:26" ht="12.75">
      <c r="D527" s="11"/>
      <c r="E527" s="11"/>
      <c r="P527" s="9">
        <f t="shared" si="43"/>
        <v>0</v>
      </c>
      <c r="Q527" s="15"/>
      <c r="T527" s="16">
        <f t="shared" si="44"/>
        <v>0</v>
      </c>
      <c r="W527" s="10">
        <f t="shared" si="40"/>
        <v>0.0006035561551452104</v>
      </c>
      <c r="Y527">
        <f t="shared" si="41"/>
        <v>0</v>
      </c>
      <c r="Z527" s="17">
        <f t="shared" si="42"/>
        <v>0</v>
      </c>
    </row>
    <row r="528" spans="1:26" ht="12.75">
      <c r="D528" s="11"/>
      <c r="E528" s="11"/>
      <c r="P528" s="9">
        <f t="shared" si="43"/>
        <v>0</v>
      </c>
      <c r="Q528" s="15"/>
      <c r="T528" s="16">
        <f t="shared" si="44"/>
        <v>0</v>
      </c>
      <c r="W528" s="10">
        <f t="shared" si="40"/>
        <v>0.0006035561551452104</v>
      </c>
      <c r="Y528">
        <f t="shared" si="41"/>
        <v>0</v>
      </c>
      <c r="Z528" s="17">
        <f t="shared" si="42"/>
        <v>0</v>
      </c>
    </row>
    <row r="529" spans="1:26" ht="12.75">
      <c r="D529" s="11"/>
      <c r="E529" s="11"/>
      <c r="P529" s="9">
        <f t="shared" si="43"/>
        <v>0</v>
      </c>
      <c r="Q529" s="15"/>
      <c r="T529" s="16">
        <f t="shared" si="44"/>
        <v>0</v>
      </c>
      <c r="W529" s="10">
        <f t="shared" si="40"/>
        <v>0.0006035561551452104</v>
      </c>
      <c r="Y529">
        <f t="shared" si="41"/>
        <v>0</v>
      </c>
      <c r="Z529" s="17">
        <f t="shared" si="42"/>
        <v>0</v>
      </c>
    </row>
    <row r="530" spans="1:26" ht="12.75">
      <c r="D530" s="11"/>
      <c r="E530" s="11"/>
      <c r="P530" s="9">
        <f t="shared" si="43"/>
        <v>0</v>
      </c>
      <c r="Q530" s="15"/>
      <c r="T530" s="16">
        <f t="shared" si="44"/>
        <v>0</v>
      </c>
      <c r="W530" s="10">
        <f t="shared" si="40"/>
        <v>0.0006035561551452104</v>
      </c>
      <c r="Y530">
        <f t="shared" si="41"/>
        <v>0</v>
      </c>
      <c r="Z530" s="17">
        <f t="shared" si="42"/>
        <v>0</v>
      </c>
    </row>
    <row r="531" spans="1:26" ht="12.75">
      <c r="D531" s="11"/>
      <c r="E531" s="11"/>
      <c r="P531" s="9">
        <f t="shared" si="43"/>
        <v>0</v>
      </c>
      <c r="Q531" s="15"/>
      <c r="T531" s="16">
        <f t="shared" si="44"/>
        <v>0</v>
      </c>
      <c r="W531" s="10">
        <f t="shared" si="40"/>
        <v>0.0006035561551452104</v>
      </c>
      <c r="Y531">
        <f t="shared" si="41"/>
        <v>0</v>
      </c>
      <c r="Z531" s="17">
        <f t="shared" si="42"/>
        <v>0</v>
      </c>
    </row>
    <row r="532" spans="1:26" ht="12.75">
      <c r="D532" s="11"/>
      <c r="E532" s="11"/>
      <c r="P532" s="9">
        <f t="shared" si="43"/>
        <v>0</v>
      </c>
      <c r="Q532" s="15"/>
      <c r="T532" s="16">
        <f t="shared" si="44"/>
        <v>0</v>
      </c>
      <c r="W532" s="10">
        <f t="shared" si="40"/>
        <v>0.0006035561551452104</v>
      </c>
      <c r="Y532">
        <f t="shared" si="41"/>
        <v>0</v>
      </c>
      <c r="Z532" s="17">
        <f t="shared" si="42"/>
        <v>0</v>
      </c>
    </row>
    <row r="533" spans="1:26" ht="12.75">
      <c r="D533" s="11"/>
      <c r="E533" s="11"/>
      <c r="P533" s="9">
        <f t="shared" si="43"/>
        <v>0</v>
      </c>
      <c r="Q533" s="15"/>
      <c r="T533" s="16">
        <f t="shared" si="44"/>
        <v>0</v>
      </c>
      <c r="W533" s="10">
        <f t="shared" si="40"/>
        <v>0.0006035561551452104</v>
      </c>
      <c r="Y533">
        <f t="shared" si="41"/>
        <v>0</v>
      </c>
      <c r="Z533" s="17">
        <f t="shared" si="42"/>
        <v>0</v>
      </c>
    </row>
    <row r="534" spans="1:26" ht="12.75">
      <c r="D534" s="11"/>
      <c r="E534" s="11"/>
      <c r="P534" s="9">
        <f t="shared" si="43"/>
        <v>0</v>
      </c>
      <c r="Q534" s="15"/>
      <c r="T534" s="16">
        <f t="shared" si="44"/>
        <v>0</v>
      </c>
      <c r="W534" s="10">
        <f t="shared" si="40"/>
        <v>0.0006035561551452104</v>
      </c>
      <c r="Y534">
        <f t="shared" si="41"/>
        <v>0</v>
      </c>
      <c r="Z534" s="17">
        <f t="shared" si="42"/>
        <v>0</v>
      </c>
    </row>
    <row r="535" spans="1:26" ht="12.75">
      <c r="D535" s="11"/>
      <c r="E535" s="11"/>
      <c r="P535" s="9">
        <f t="shared" si="43"/>
        <v>0</v>
      </c>
      <c r="Q535" s="15"/>
      <c r="T535" s="16">
        <f t="shared" si="44"/>
        <v>0</v>
      </c>
      <c r="W535" s="10">
        <f t="shared" si="40"/>
        <v>0.0006035561551452104</v>
      </c>
      <c r="Y535">
        <f t="shared" si="41"/>
        <v>0</v>
      </c>
      <c r="Z535" s="17">
        <f t="shared" si="42"/>
        <v>0</v>
      </c>
    </row>
    <row r="536" spans="1:26" ht="12.75">
      <c r="D536" s="11"/>
      <c r="E536" s="11"/>
      <c r="P536" s="9">
        <f t="shared" si="43"/>
        <v>0</v>
      </c>
      <c r="Q536" s="15"/>
      <c r="T536" s="16">
        <f t="shared" si="44"/>
        <v>0</v>
      </c>
      <c r="W536" s="10">
        <f t="shared" si="40"/>
        <v>0.0006035561551452104</v>
      </c>
      <c r="Y536">
        <f t="shared" si="41"/>
        <v>0</v>
      </c>
      <c r="Z536" s="17">
        <f t="shared" si="42"/>
        <v>0</v>
      </c>
    </row>
    <row r="537" spans="1:26" ht="12.75">
      <c r="D537" s="11"/>
      <c r="E537" s="11"/>
      <c r="P537" s="9">
        <f t="shared" si="43"/>
        <v>0</v>
      </c>
      <c r="Q537" s="15"/>
      <c r="T537" s="16">
        <f t="shared" si="44"/>
        <v>0</v>
      </c>
      <c r="W537" s="10">
        <f t="shared" si="40"/>
        <v>0.0006035561551452104</v>
      </c>
      <c r="Y537">
        <f t="shared" si="41"/>
        <v>0</v>
      </c>
      <c r="Z537" s="17">
        <f t="shared" si="42"/>
        <v>0</v>
      </c>
    </row>
    <row r="538" spans="1:26" ht="12.75">
      <c r="D538" s="11"/>
      <c r="E538" s="11"/>
      <c r="P538" s="9">
        <f t="shared" si="43"/>
        <v>0</v>
      </c>
      <c r="Q538" s="15"/>
      <c r="T538" s="16">
        <f t="shared" si="44"/>
        <v>0</v>
      </c>
      <c r="W538" s="10">
        <f t="shared" si="40"/>
        <v>0.0006035561551452104</v>
      </c>
      <c r="Y538">
        <f t="shared" si="41"/>
        <v>0</v>
      </c>
      <c r="Z538" s="17">
        <f t="shared" si="42"/>
        <v>0</v>
      </c>
    </row>
    <row r="539" spans="1:26" ht="12.75">
      <c r="D539" s="11"/>
      <c r="E539" s="11"/>
      <c r="P539" s="9">
        <f t="shared" si="43"/>
        <v>0</v>
      </c>
      <c r="Q539" s="15"/>
      <c r="T539" s="16">
        <f t="shared" si="44"/>
        <v>0</v>
      </c>
      <c r="W539" s="10">
        <f t="shared" si="40"/>
        <v>0.0006035561551452104</v>
      </c>
      <c r="Y539">
        <f t="shared" si="41"/>
        <v>0</v>
      </c>
      <c r="Z539" s="17">
        <f t="shared" si="42"/>
        <v>0</v>
      </c>
    </row>
    <row r="540" spans="1:26" ht="12.75">
      <c r="D540" s="11"/>
      <c r="E540" s="11"/>
      <c r="P540" s="9">
        <f t="shared" si="43"/>
        <v>0</v>
      </c>
      <c r="Q540" s="15"/>
      <c r="T540" s="16">
        <f t="shared" si="44"/>
        <v>0</v>
      </c>
      <c r="W540" s="10">
        <f t="shared" si="40"/>
        <v>0.0006035561551452104</v>
      </c>
      <c r="Y540">
        <f t="shared" si="41"/>
        <v>0</v>
      </c>
      <c r="Z540" s="17">
        <f t="shared" si="42"/>
        <v>0</v>
      </c>
    </row>
    <row r="541" spans="1:26" ht="12.75">
      <c r="D541" s="11"/>
      <c r="E541" s="11"/>
      <c r="P541" s="9">
        <f t="shared" si="43"/>
        <v>0</v>
      </c>
      <c r="Q541" s="15"/>
      <c r="T541" s="16">
        <f t="shared" si="44"/>
        <v>0</v>
      </c>
      <c r="W541" s="10">
        <f t="shared" si="40"/>
        <v>0.0006035561551452104</v>
      </c>
      <c r="Y541">
        <f t="shared" si="41"/>
        <v>0</v>
      </c>
      <c r="Z541" s="17">
        <f t="shared" si="42"/>
        <v>0</v>
      </c>
    </row>
    <row r="542" spans="1:26" ht="12.75">
      <c r="D542" s="11"/>
      <c r="E542" s="11"/>
      <c r="P542" s="9">
        <f t="shared" si="43"/>
        <v>0</v>
      </c>
      <c r="Q542" s="15"/>
      <c r="T542" s="16">
        <f t="shared" si="44"/>
        <v>0</v>
      </c>
      <c r="W542" s="10">
        <f t="shared" si="40"/>
        <v>0.0006035561551452104</v>
      </c>
      <c r="Y542">
        <f t="shared" si="41"/>
        <v>0</v>
      </c>
      <c r="Z542" s="17">
        <f t="shared" si="42"/>
        <v>0</v>
      </c>
    </row>
    <row r="543" spans="1:26" ht="12.75">
      <c r="D543" s="11"/>
      <c r="E543" s="11"/>
      <c r="P543" s="9">
        <f t="shared" si="43"/>
        <v>0</v>
      </c>
      <c r="Q543" s="15"/>
      <c r="T543" s="16">
        <f t="shared" si="44"/>
        <v>0</v>
      </c>
      <c r="W543" s="10">
        <f t="shared" si="40"/>
        <v>0.0006035561551452104</v>
      </c>
      <c r="Y543">
        <f t="shared" si="41"/>
        <v>0</v>
      </c>
      <c r="Z543" s="17">
        <f t="shared" si="42"/>
        <v>0</v>
      </c>
    </row>
    <row r="544" spans="1:26" ht="12.75">
      <c r="D544" s="11"/>
      <c r="E544" s="11"/>
      <c r="P544" s="9">
        <f t="shared" si="43"/>
        <v>0</v>
      </c>
      <c r="Q544" s="15"/>
      <c r="T544" s="16">
        <f t="shared" si="44"/>
        <v>0</v>
      </c>
      <c r="W544" s="10">
        <f t="shared" si="40"/>
        <v>0.0006035561551452104</v>
      </c>
      <c r="Y544">
        <f t="shared" si="41"/>
        <v>0</v>
      </c>
      <c r="Z544" s="17">
        <f t="shared" si="42"/>
        <v>0</v>
      </c>
    </row>
    <row r="545" spans="1:26" ht="12.75">
      <c r="D545" s="11"/>
      <c r="E545" s="11"/>
      <c r="P545" s="9">
        <f t="shared" si="43"/>
        <v>0</v>
      </c>
      <c r="Q545" s="15"/>
      <c r="T545" s="16">
        <f t="shared" si="44"/>
        <v>0</v>
      </c>
      <c r="W545" s="10">
        <f t="shared" si="40"/>
        <v>0.0006035561551452104</v>
      </c>
      <c r="Y545">
        <f t="shared" si="41"/>
        <v>0</v>
      </c>
      <c r="Z545" s="17">
        <f t="shared" si="42"/>
        <v>0</v>
      </c>
    </row>
    <row r="546" spans="1:26" ht="12.75">
      <c r="D546" s="11"/>
      <c r="E546" s="11"/>
      <c r="P546" s="9">
        <f t="shared" si="43"/>
        <v>0</v>
      </c>
      <c r="Q546" s="15"/>
      <c r="T546" s="16">
        <f t="shared" si="44"/>
        <v>0</v>
      </c>
      <c r="W546" s="10">
        <f t="shared" si="40"/>
        <v>0.0006035561551452104</v>
      </c>
      <c r="Y546">
        <f t="shared" si="41"/>
        <v>0</v>
      </c>
      <c r="Z546" s="17">
        <f t="shared" si="42"/>
        <v>0</v>
      </c>
    </row>
    <row r="547" spans="1:26" ht="12.75">
      <c r="D547" s="11"/>
      <c r="E547" s="11"/>
      <c r="P547" s="9">
        <f t="shared" si="43"/>
        <v>0</v>
      </c>
      <c r="Q547" s="15"/>
      <c r="T547" s="16">
        <f t="shared" si="44"/>
        <v>0</v>
      </c>
      <c r="W547" s="10">
        <f t="shared" si="40"/>
        <v>0.0006035561551452104</v>
      </c>
      <c r="Y547">
        <f t="shared" si="41"/>
        <v>0</v>
      </c>
      <c r="Z547" s="17">
        <f t="shared" si="42"/>
        <v>0</v>
      </c>
    </row>
    <row r="548" spans="1:26" ht="12.75">
      <c r="D548" s="11"/>
      <c r="E548" s="11"/>
      <c r="P548" s="9">
        <f t="shared" si="43"/>
        <v>0</v>
      </c>
      <c r="Q548" s="15"/>
      <c r="T548" s="16">
        <f t="shared" si="44"/>
        <v>0</v>
      </c>
      <c r="W548" s="10">
        <f t="shared" si="40"/>
        <v>0.0006035561551452104</v>
      </c>
      <c r="Y548">
        <f t="shared" si="41"/>
        <v>0</v>
      </c>
      <c r="Z548" s="17">
        <f t="shared" si="42"/>
        <v>0</v>
      </c>
    </row>
    <row r="549" spans="1:26" ht="12.75">
      <c r="D549" s="11"/>
      <c r="E549" s="11"/>
      <c r="P549" s="9">
        <f t="shared" si="43"/>
        <v>0</v>
      </c>
      <c r="Q549" s="15"/>
      <c r="T549" s="16">
        <f t="shared" si="44"/>
        <v>0</v>
      </c>
      <c r="W549" s="10">
        <f t="shared" si="40"/>
        <v>0.0006035561551452104</v>
      </c>
      <c r="Y549">
        <f t="shared" si="41"/>
        <v>0</v>
      </c>
      <c r="Z549" s="17">
        <f t="shared" si="42"/>
        <v>0</v>
      </c>
    </row>
    <row r="550" spans="1:26" ht="12.75">
      <c r="D550" s="11"/>
      <c r="E550" s="11"/>
      <c r="P550" s="9">
        <f t="shared" si="43"/>
        <v>0</v>
      </c>
      <c r="Q550" s="15"/>
      <c r="T550" s="16">
        <f t="shared" si="44"/>
        <v>0</v>
      </c>
      <c r="W550" s="10">
        <f t="shared" si="40"/>
        <v>0.0006035561551452104</v>
      </c>
      <c r="Y550">
        <f t="shared" si="41"/>
        <v>0</v>
      </c>
      <c r="Z550" s="17">
        <f t="shared" si="42"/>
        <v>0</v>
      </c>
    </row>
    <row r="551" spans="1:26" ht="12.75">
      <c r="D551" s="11"/>
      <c r="E551" s="11"/>
      <c r="P551" s="9">
        <f t="shared" si="43"/>
        <v>0</v>
      </c>
      <c r="Q551" s="15"/>
      <c r="T551" s="16">
        <f t="shared" si="44"/>
        <v>0</v>
      </c>
      <c r="W551" s="10">
        <f t="shared" si="40"/>
        <v>0.0006035561551452104</v>
      </c>
      <c r="Y551">
        <f t="shared" si="41"/>
        <v>0</v>
      </c>
      <c r="Z551" s="17">
        <f t="shared" si="42"/>
        <v>0</v>
      </c>
    </row>
    <row r="552" spans="1:26" ht="12.75">
      <c r="D552" s="11"/>
      <c r="E552" s="11"/>
      <c r="P552" s="9">
        <f t="shared" si="43"/>
        <v>0</v>
      </c>
      <c r="Q552" s="15"/>
      <c r="T552" s="16">
        <f t="shared" si="44"/>
        <v>0</v>
      </c>
      <c r="W552" s="10">
        <f t="shared" si="40"/>
        <v>0.0006035561551452104</v>
      </c>
      <c r="Y552">
        <f t="shared" si="41"/>
        <v>0</v>
      </c>
      <c r="Z552" s="17">
        <f t="shared" si="42"/>
        <v>0</v>
      </c>
    </row>
    <row r="553" spans="1:26" ht="12.75">
      <c r="D553" s="11"/>
      <c r="E553" s="11"/>
      <c r="P553" s="9">
        <f t="shared" si="43"/>
        <v>0</v>
      </c>
      <c r="Q553" s="15"/>
      <c r="T553" s="16">
        <f t="shared" si="44"/>
        <v>0</v>
      </c>
      <c r="W553" s="10">
        <f t="shared" si="40"/>
        <v>0.0006035561551452104</v>
      </c>
      <c r="Y553">
        <f t="shared" si="41"/>
        <v>0</v>
      </c>
      <c r="Z553" s="17">
        <f t="shared" si="42"/>
        <v>0</v>
      </c>
    </row>
    <row r="554" spans="1:26" ht="12.75">
      <c r="D554" s="11"/>
      <c r="E554" s="11"/>
      <c r="P554" s="9">
        <f t="shared" si="43"/>
        <v>0</v>
      </c>
      <c r="Q554" s="15"/>
      <c r="T554" s="16">
        <f t="shared" si="44"/>
        <v>0</v>
      </c>
      <c r="W554" s="10">
        <f t="shared" si="40"/>
        <v>0.0006035561551452104</v>
      </c>
      <c r="Y554">
        <f t="shared" si="41"/>
        <v>0</v>
      </c>
      <c r="Z554" s="17">
        <f t="shared" si="42"/>
        <v>0</v>
      </c>
    </row>
    <row r="555" spans="1:26" ht="12.75">
      <c r="D555" s="11"/>
      <c r="E555" s="11"/>
      <c r="P555" s="9">
        <f t="shared" si="43"/>
        <v>0</v>
      </c>
      <c r="Q555" s="15"/>
      <c r="T555" s="16">
        <f t="shared" si="44"/>
        <v>0</v>
      </c>
      <c r="W555" s="10">
        <f t="shared" si="40"/>
        <v>0.0006035561551452104</v>
      </c>
      <c r="Y555">
        <f t="shared" si="41"/>
        <v>0</v>
      </c>
      <c r="Z555" s="17">
        <f t="shared" si="42"/>
        <v>0</v>
      </c>
    </row>
    <row r="556" spans="1:26" ht="12.75">
      <c r="D556" s="11"/>
      <c r="E556" s="11"/>
      <c r="P556" s="9">
        <f t="shared" si="43"/>
        <v>0</v>
      </c>
      <c r="Q556" s="15"/>
      <c r="T556" s="16">
        <f t="shared" si="44"/>
        <v>0</v>
      </c>
      <c r="W556" s="10">
        <f t="shared" si="40"/>
        <v>0.0006035561551452104</v>
      </c>
      <c r="Y556">
        <f t="shared" si="41"/>
        <v>0</v>
      </c>
      <c r="Z556" s="17">
        <f t="shared" si="42"/>
        <v>0</v>
      </c>
    </row>
    <row r="557" spans="1:26" ht="12.75">
      <c r="D557" s="11"/>
      <c r="E557" s="11"/>
      <c r="P557" s="9">
        <f t="shared" si="43"/>
        <v>0</v>
      </c>
      <c r="Q557" s="15"/>
      <c r="T557" s="16">
        <f t="shared" si="44"/>
        <v>0</v>
      </c>
      <c r="W557" s="10">
        <f t="shared" si="40"/>
        <v>0.0006035561551452104</v>
      </c>
      <c r="Y557">
        <f t="shared" si="41"/>
        <v>0</v>
      </c>
      <c r="Z557" s="17">
        <f t="shared" si="42"/>
        <v>0</v>
      </c>
    </row>
    <row r="558" spans="1:26" ht="12.75">
      <c r="D558" s="11"/>
      <c r="E558" s="11"/>
      <c r="P558" s="9">
        <f t="shared" si="43"/>
        <v>0</v>
      </c>
      <c r="Q558" s="15"/>
      <c r="T558" s="16">
        <f t="shared" si="44"/>
        <v>0</v>
      </c>
      <c r="W558" s="10">
        <f t="shared" si="40"/>
        <v>0.0006035561551452104</v>
      </c>
      <c r="Y558">
        <f t="shared" si="41"/>
        <v>0</v>
      </c>
      <c r="Z558" s="17">
        <f t="shared" si="42"/>
        <v>0</v>
      </c>
    </row>
    <row r="559" spans="1:26" ht="12.75">
      <c r="D559" s="11"/>
      <c r="E559" s="11"/>
      <c r="P559" s="9">
        <f t="shared" si="43"/>
        <v>0</v>
      </c>
      <c r="Q559" s="15"/>
      <c r="T559" s="16">
        <f t="shared" si="44"/>
        <v>0</v>
      </c>
      <c r="W559" s="10">
        <f t="shared" si="40"/>
        <v>0.0006035561551452104</v>
      </c>
      <c r="Y559">
        <f t="shared" si="41"/>
        <v>0</v>
      </c>
      <c r="Z559" s="17">
        <f t="shared" si="42"/>
        <v>0</v>
      </c>
    </row>
    <row r="560" spans="1:26" ht="12.75">
      <c r="D560" s="11"/>
      <c r="E560" s="11"/>
      <c r="P560" s="9">
        <f t="shared" si="43"/>
        <v>0</v>
      </c>
      <c r="Q560" s="15"/>
      <c r="T560" s="16">
        <f t="shared" si="44"/>
        <v>0</v>
      </c>
      <c r="W560" s="10">
        <f t="shared" si="40"/>
        <v>0.0006035561551452104</v>
      </c>
      <c r="Y560">
        <f t="shared" si="41"/>
        <v>0</v>
      </c>
      <c r="Z560" s="17">
        <f t="shared" si="42"/>
        <v>0</v>
      </c>
    </row>
    <row r="561" spans="1:26" ht="12.75">
      <c r="D561" s="11"/>
      <c r="E561" s="11"/>
      <c r="P561" s="9">
        <f t="shared" si="43"/>
        <v>0</v>
      </c>
      <c r="Q561" s="15"/>
      <c r="T561" s="16">
        <f t="shared" si="44"/>
        <v>0</v>
      </c>
      <c r="W561" s="10">
        <f t="shared" si="40"/>
        <v>0.0006035561551452104</v>
      </c>
      <c r="Y561">
        <f t="shared" si="41"/>
        <v>0</v>
      </c>
      <c r="Z561" s="17">
        <f t="shared" si="42"/>
        <v>0</v>
      </c>
    </row>
    <row r="562" spans="1:26" ht="12.75">
      <c r="D562" s="11"/>
      <c r="E562" s="11"/>
      <c r="P562" s="9">
        <f t="shared" si="43"/>
        <v>0</v>
      </c>
      <c r="Q562" s="15"/>
      <c r="T562" s="16">
        <f t="shared" si="44"/>
        <v>0</v>
      </c>
      <c r="W562" s="10">
        <f t="shared" si="40"/>
        <v>0.0006035561551452104</v>
      </c>
      <c r="Y562">
        <f t="shared" si="41"/>
        <v>0</v>
      </c>
      <c r="Z562" s="17">
        <f t="shared" si="42"/>
        <v>0</v>
      </c>
    </row>
    <row r="563" spans="1:26" ht="12.75">
      <c r="D563" s="11"/>
      <c r="E563" s="11"/>
      <c r="P563" s="9">
        <f t="shared" si="43"/>
        <v>0</v>
      </c>
      <c r="Q563" s="15"/>
      <c r="T563" s="16">
        <f t="shared" si="44"/>
        <v>0</v>
      </c>
      <c r="W563" s="10">
        <f aca="true" t="shared" si="45" ref="W563:W626">IF(((R564-R563)/$AA$3)&lt;=0.00003,((W562+W561+W560)/3),((R564-R563)/$AA$3))</f>
        <v>0.0006035561551452104</v>
      </c>
      <c r="Y563">
        <f t="shared" si="41"/>
        <v>0</v>
      </c>
      <c r="Z563" s="17">
        <f t="shared" si="42"/>
        <v>0</v>
      </c>
    </row>
    <row r="564" spans="1:26" ht="12.75">
      <c r="D564" s="11"/>
      <c r="E564" s="11"/>
      <c r="P564" s="9">
        <f t="shared" si="43"/>
        <v>0</v>
      </c>
      <c r="Q564" s="15"/>
      <c r="T564" s="16">
        <f t="shared" si="44"/>
        <v>0</v>
      </c>
      <c r="W564" s="10">
        <f t="shared" si="45"/>
        <v>0.0006035561551452104</v>
      </c>
      <c r="Y564">
        <f t="shared" si="41"/>
        <v>0</v>
      </c>
      <c r="Z564" s="17">
        <f t="shared" si="42"/>
        <v>0</v>
      </c>
    </row>
    <row r="565" spans="1:26" ht="12.75">
      <c r="D565" s="11"/>
      <c r="E565" s="11"/>
      <c r="P565" s="9">
        <f t="shared" si="43"/>
        <v>0</v>
      </c>
      <c r="Q565" s="15"/>
      <c r="T565" s="16">
        <f t="shared" si="44"/>
        <v>0</v>
      </c>
      <c r="W565" s="10">
        <f t="shared" si="45"/>
        <v>0.0006035561551452104</v>
      </c>
      <c r="Y565">
        <f t="shared" si="41"/>
        <v>0</v>
      </c>
      <c r="Z565" s="17">
        <f t="shared" si="42"/>
        <v>0</v>
      </c>
    </row>
    <row r="566" spans="1:26" ht="12.75">
      <c r="D566" s="11"/>
      <c r="E566" s="11"/>
      <c r="P566" s="9">
        <f t="shared" si="43"/>
        <v>0</v>
      </c>
      <c r="Q566" s="15"/>
      <c r="T566" s="16">
        <f t="shared" si="44"/>
        <v>0</v>
      </c>
      <c r="W566" s="10">
        <f t="shared" si="45"/>
        <v>0.0006035561551452104</v>
      </c>
      <c r="Y566">
        <f t="shared" si="41"/>
        <v>0</v>
      </c>
      <c r="Z566" s="17">
        <f t="shared" si="42"/>
        <v>0</v>
      </c>
    </row>
    <row r="567" spans="1:26" ht="12.75">
      <c r="D567" s="11"/>
      <c r="E567" s="11"/>
      <c r="P567" s="9">
        <f t="shared" si="43"/>
        <v>0</v>
      </c>
      <c r="Q567" s="15"/>
      <c r="T567" s="16">
        <f t="shared" si="44"/>
        <v>0</v>
      </c>
      <c r="W567" s="10">
        <f t="shared" si="45"/>
        <v>0.0006035561551452104</v>
      </c>
      <c r="Y567">
        <f t="shared" si="41"/>
        <v>0</v>
      </c>
      <c r="Z567" s="17">
        <f t="shared" si="42"/>
        <v>0</v>
      </c>
    </row>
    <row r="568" spans="1:26" ht="12.75">
      <c r="D568" s="11"/>
      <c r="E568" s="11"/>
      <c r="P568" s="9">
        <f t="shared" si="43"/>
        <v>0</v>
      </c>
      <c r="Q568" s="15"/>
      <c r="T568" s="16">
        <f t="shared" si="44"/>
        <v>0</v>
      </c>
      <c r="W568" s="10">
        <f t="shared" si="45"/>
        <v>0.0006035561551452104</v>
      </c>
      <c r="Y568">
        <f t="shared" si="41"/>
        <v>0</v>
      </c>
      <c r="Z568" s="17">
        <f t="shared" si="42"/>
        <v>0</v>
      </c>
    </row>
    <row r="569" spans="1:26" ht="12.75">
      <c r="D569" s="11"/>
      <c r="E569" s="11"/>
      <c r="P569" s="9">
        <f t="shared" si="43"/>
        <v>0</v>
      </c>
      <c r="Q569" s="15"/>
      <c r="T569" s="16">
        <f t="shared" si="44"/>
        <v>0</v>
      </c>
      <c r="W569" s="10">
        <f t="shared" si="45"/>
        <v>0.0006035561551452104</v>
      </c>
      <c r="Y569">
        <f t="shared" si="41"/>
        <v>0</v>
      </c>
      <c r="Z569" s="17">
        <f t="shared" si="42"/>
        <v>0</v>
      </c>
    </row>
    <row r="570" spans="1:26" ht="12.75">
      <c r="D570" s="11"/>
      <c r="E570" s="11"/>
      <c r="P570" s="9">
        <f t="shared" si="43"/>
        <v>0</v>
      </c>
      <c r="Q570" s="15"/>
      <c r="T570" s="16">
        <f t="shared" si="44"/>
        <v>0</v>
      </c>
      <c r="W570" s="10">
        <f t="shared" si="45"/>
        <v>0.0006035561551452104</v>
      </c>
      <c r="Y570">
        <f t="shared" si="41"/>
        <v>0</v>
      </c>
      <c r="Z570" s="17">
        <f t="shared" si="42"/>
        <v>0</v>
      </c>
    </row>
    <row r="571" spans="1:26" ht="12.75">
      <c r="D571" s="11"/>
      <c r="E571" s="11"/>
      <c r="P571" s="9">
        <f t="shared" si="43"/>
        <v>0</v>
      </c>
      <c r="Q571" s="15"/>
      <c r="T571" s="16">
        <f t="shared" si="44"/>
        <v>0</v>
      </c>
      <c r="W571" s="10">
        <f t="shared" si="45"/>
        <v>0.0006035561551452104</v>
      </c>
      <c r="Y571">
        <f t="shared" si="41"/>
        <v>0</v>
      </c>
      <c r="Z571" s="17">
        <f t="shared" si="42"/>
        <v>0</v>
      </c>
    </row>
    <row r="572" spans="1:26" ht="12.75">
      <c r="D572" s="11"/>
      <c r="E572" s="11"/>
      <c r="P572" s="9">
        <f t="shared" si="43"/>
        <v>0</v>
      </c>
      <c r="Q572" s="15"/>
      <c r="T572" s="16">
        <f t="shared" si="44"/>
        <v>0</v>
      </c>
      <c r="W572" s="10">
        <f t="shared" si="45"/>
        <v>0.0006035561551452104</v>
      </c>
      <c r="Y572">
        <f t="shared" si="41"/>
        <v>0</v>
      </c>
      <c r="Z572" s="17">
        <f t="shared" si="42"/>
        <v>0</v>
      </c>
    </row>
    <row r="573" spans="1:26" ht="12.75">
      <c r="D573" s="11"/>
      <c r="E573" s="11"/>
      <c r="P573" s="9">
        <f t="shared" si="43"/>
        <v>0</v>
      </c>
      <c r="Q573" s="15"/>
      <c r="T573" s="16">
        <f t="shared" si="44"/>
        <v>0</v>
      </c>
      <c r="W573" s="10">
        <f t="shared" si="45"/>
        <v>0.0006035561551452104</v>
      </c>
      <c r="Y573">
        <f t="shared" si="41"/>
        <v>0</v>
      </c>
      <c r="Z573" s="17">
        <f t="shared" si="42"/>
        <v>0</v>
      </c>
    </row>
    <row r="574" spans="1:26" ht="12.75">
      <c r="D574" s="11"/>
      <c r="E574" s="11"/>
      <c r="P574" s="9">
        <f t="shared" si="43"/>
        <v>0</v>
      </c>
      <c r="Q574" s="15"/>
      <c r="T574" s="16">
        <f t="shared" si="44"/>
        <v>0</v>
      </c>
      <c r="W574" s="10">
        <f t="shared" si="45"/>
        <v>0.0006035561551452104</v>
      </c>
      <c r="Y574">
        <f t="shared" si="41"/>
        <v>0</v>
      </c>
      <c r="Z574" s="17">
        <f t="shared" si="42"/>
        <v>0</v>
      </c>
    </row>
    <row r="575" spans="1:26" ht="12.75">
      <c r="D575" s="11"/>
      <c r="E575" s="11"/>
      <c r="P575" s="9">
        <f t="shared" si="43"/>
        <v>0</v>
      </c>
      <c r="Q575" s="15"/>
      <c r="T575" s="16">
        <f t="shared" si="44"/>
        <v>0</v>
      </c>
      <c r="W575" s="10">
        <f t="shared" si="45"/>
        <v>0.0006035561551452104</v>
      </c>
      <c r="Y575">
        <f t="shared" si="41"/>
        <v>0</v>
      </c>
      <c r="Z575" s="17">
        <f t="shared" si="42"/>
        <v>0</v>
      </c>
    </row>
    <row r="576" spans="1:26" ht="12.75">
      <c r="D576" s="11"/>
      <c r="E576" s="11"/>
      <c r="P576" s="9">
        <f t="shared" si="43"/>
        <v>0</v>
      </c>
      <c r="Q576" s="15"/>
      <c r="T576" s="16">
        <f t="shared" si="44"/>
        <v>0</v>
      </c>
      <c r="W576" s="10">
        <f t="shared" si="45"/>
        <v>0.0006035561551452104</v>
      </c>
      <c r="Y576">
        <f t="shared" si="41"/>
        <v>0</v>
      </c>
      <c r="Z576" s="17">
        <f t="shared" si="42"/>
        <v>0</v>
      </c>
    </row>
    <row r="577" spans="1:26" ht="12.75">
      <c r="D577" s="11"/>
      <c r="E577" s="11"/>
      <c r="P577" s="9">
        <f t="shared" si="43"/>
        <v>0</v>
      </c>
      <c r="Q577" s="15"/>
      <c r="T577" s="16">
        <f t="shared" si="44"/>
        <v>0</v>
      </c>
      <c r="W577" s="10">
        <f t="shared" si="45"/>
        <v>0.0006035561551452104</v>
      </c>
      <c r="Y577">
        <f t="shared" si="41"/>
        <v>0</v>
      </c>
      <c r="Z577" s="17">
        <f t="shared" si="42"/>
        <v>0</v>
      </c>
    </row>
    <row r="578" spans="1:26" ht="12.75">
      <c r="D578" s="11"/>
      <c r="E578" s="11"/>
      <c r="P578" s="9">
        <f t="shared" si="43"/>
        <v>0</v>
      </c>
      <c r="Q578" s="15"/>
      <c r="T578" s="16">
        <f t="shared" si="44"/>
        <v>0</v>
      </c>
      <c r="W578" s="10">
        <f t="shared" si="45"/>
        <v>0.0006035561551452104</v>
      </c>
      <c r="Y578">
        <f t="shared" si="41"/>
        <v>0</v>
      </c>
      <c r="Z578" s="17">
        <f t="shared" si="42"/>
        <v>0</v>
      </c>
    </row>
    <row r="579" spans="1:26" ht="12.75">
      <c r="D579" s="11"/>
      <c r="E579" s="11"/>
      <c r="P579" s="9">
        <f t="shared" si="43"/>
        <v>0</v>
      </c>
      <c r="Q579" s="15"/>
      <c r="T579" s="16">
        <f t="shared" si="44"/>
        <v>0</v>
      </c>
      <c r="W579" s="10">
        <f t="shared" si="45"/>
        <v>0.0006035561551452104</v>
      </c>
      <c r="Y579">
        <f aca="true" t="shared" si="46" ref="Y579:Y642">X580*(1-$AB$3)</f>
        <v>0</v>
      </c>
      <c r="Z579" s="17">
        <f aca="true" t="shared" si="47" ref="Z579:Z642">(X579*$AB$3)+Y579</f>
        <v>0</v>
      </c>
    </row>
    <row r="580" spans="1:26" ht="12.75">
      <c r="D580" s="11"/>
      <c r="E580" s="11"/>
      <c r="P580" s="9">
        <f t="shared" si="43"/>
        <v>0</v>
      </c>
      <c r="Q580" s="15"/>
      <c r="T580" s="16">
        <f t="shared" si="44"/>
        <v>0</v>
      </c>
      <c r="W580" s="10">
        <f t="shared" si="45"/>
        <v>0.0006035561551452104</v>
      </c>
      <c r="Y580">
        <f t="shared" si="46"/>
        <v>0</v>
      </c>
      <c r="Z580" s="17">
        <f t="shared" si="47"/>
        <v>0</v>
      </c>
    </row>
    <row r="581" spans="1:26" ht="12.75">
      <c r="D581" s="11"/>
      <c r="E581" s="11"/>
      <c r="P581" s="9">
        <f aca="true" t="shared" si="48" ref="P581:P644">O580</f>
        <v>0</v>
      </c>
      <c r="Q581" s="15"/>
      <c r="T581" s="16">
        <f t="shared" si="44"/>
        <v>0</v>
      </c>
      <c r="W581" s="10">
        <f t="shared" si="45"/>
        <v>0.0006035561551452104</v>
      </c>
      <c r="Y581">
        <f t="shared" si="46"/>
        <v>0</v>
      </c>
      <c r="Z581" s="17">
        <f t="shared" si="47"/>
        <v>0</v>
      </c>
    </row>
    <row r="582" spans="1:26" ht="12.75">
      <c r="D582" s="11"/>
      <c r="E582" s="11"/>
      <c r="P582" s="9">
        <f t="shared" si="48"/>
        <v>0</v>
      </c>
      <c r="Q582" s="15"/>
      <c r="T582" s="16">
        <f t="shared" si="44"/>
        <v>0</v>
      </c>
      <c r="W582" s="10">
        <f t="shared" si="45"/>
        <v>0.0006035561551452104</v>
      </c>
      <c r="Y582">
        <f t="shared" si="46"/>
        <v>0</v>
      </c>
      <c r="Z582" s="17">
        <f t="shared" si="47"/>
        <v>0</v>
      </c>
    </row>
    <row r="583" spans="1:26" ht="12.75">
      <c r="D583" s="11"/>
      <c r="E583" s="11"/>
      <c r="P583" s="9">
        <f t="shared" si="48"/>
        <v>0</v>
      </c>
      <c r="Q583" s="15"/>
      <c r="T583" s="16">
        <f aca="true" t="shared" si="49" ref="T583:T646">IF(((S583+S584)/2)&gt;0.012,0.012,IF(((S583+S584)/2)&lt;-0.02,-0.02,(S583+S584)/2))</f>
        <v>0</v>
      </c>
      <c r="W583" s="10">
        <f t="shared" si="45"/>
        <v>0.0006035561551452104</v>
      </c>
      <c r="Y583">
        <f t="shared" si="46"/>
        <v>0</v>
      </c>
      <c r="Z583" s="17">
        <f t="shared" si="47"/>
        <v>0</v>
      </c>
    </row>
    <row r="584" spans="1:26" ht="12.75">
      <c r="D584" s="11"/>
      <c r="E584" s="11"/>
      <c r="P584" s="9">
        <f t="shared" si="48"/>
        <v>0</v>
      </c>
      <c r="Q584" s="15"/>
      <c r="T584" s="16">
        <f t="shared" si="49"/>
        <v>0</v>
      </c>
      <c r="W584" s="10">
        <f t="shared" si="45"/>
        <v>0.0006035561551452104</v>
      </c>
      <c r="Y584">
        <f t="shared" si="46"/>
        <v>0</v>
      </c>
      <c r="Z584" s="17">
        <f t="shared" si="47"/>
        <v>0</v>
      </c>
    </row>
    <row r="585" spans="1:26" ht="12.75">
      <c r="D585" s="11"/>
      <c r="E585" s="11"/>
      <c r="P585" s="9">
        <f t="shared" si="48"/>
        <v>0</v>
      </c>
      <c r="Q585" s="15"/>
      <c r="T585" s="16">
        <f t="shared" si="49"/>
        <v>0</v>
      </c>
      <c r="W585" s="10">
        <f t="shared" si="45"/>
        <v>0.0006035561551452104</v>
      </c>
      <c r="Y585">
        <f t="shared" si="46"/>
        <v>0</v>
      </c>
      <c r="Z585" s="17">
        <f t="shared" si="47"/>
        <v>0</v>
      </c>
    </row>
    <row r="586" spans="1:26" ht="12.75">
      <c r="D586" s="11"/>
      <c r="E586" s="11"/>
      <c r="P586" s="9">
        <f t="shared" si="48"/>
        <v>0</v>
      </c>
      <c r="Q586" s="15"/>
      <c r="T586" s="16">
        <f t="shared" si="49"/>
        <v>0</v>
      </c>
      <c r="W586" s="10">
        <f t="shared" si="45"/>
        <v>0.0006035561551452104</v>
      </c>
      <c r="Y586">
        <f t="shared" si="46"/>
        <v>0</v>
      </c>
      <c r="Z586" s="17">
        <f t="shared" si="47"/>
        <v>0</v>
      </c>
    </row>
    <row r="587" spans="1:26" ht="12.75">
      <c r="D587" s="11"/>
      <c r="E587" s="11"/>
      <c r="P587" s="9">
        <f t="shared" si="48"/>
        <v>0</v>
      </c>
      <c r="Q587" s="15"/>
      <c r="T587" s="16">
        <f t="shared" si="49"/>
        <v>0</v>
      </c>
      <c r="W587" s="10">
        <f t="shared" si="45"/>
        <v>0.0006035561551452104</v>
      </c>
      <c r="Y587">
        <f t="shared" si="46"/>
        <v>0</v>
      </c>
      <c r="Z587" s="17">
        <f t="shared" si="47"/>
        <v>0</v>
      </c>
    </row>
    <row r="588" spans="1:26" ht="12.75">
      <c r="D588" s="11"/>
      <c r="E588" s="11"/>
      <c r="P588" s="9">
        <f t="shared" si="48"/>
        <v>0</v>
      </c>
      <c r="Q588" s="15"/>
      <c r="T588" s="16">
        <f t="shared" si="49"/>
        <v>0</v>
      </c>
      <c r="W588" s="10">
        <f t="shared" si="45"/>
        <v>0.0006035561551452104</v>
      </c>
      <c r="Y588">
        <f t="shared" si="46"/>
        <v>0</v>
      </c>
      <c r="Z588" s="17">
        <f t="shared" si="47"/>
        <v>0</v>
      </c>
    </row>
    <row r="589" spans="1:26" ht="12.75">
      <c r="D589" s="11"/>
      <c r="E589" s="11"/>
      <c r="P589" s="9">
        <f t="shared" si="48"/>
        <v>0</v>
      </c>
      <c r="Q589" s="15"/>
      <c r="T589" s="16">
        <f t="shared" si="49"/>
        <v>0</v>
      </c>
      <c r="W589" s="10">
        <f t="shared" si="45"/>
        <v>0.0006035561551452104</v>
      </c>
      <c r="Y589">
        <f t="shared" si="46"/>
        <v>0</v>
      </c>
      <c r="Z589" s="17">
        <f t="shared" si="47"/>
        <v>0</v>
      </c>
    </row>
    <row r="590" spans="1:26" ht="12.75">
      <c r="D590" s="11"/>
      <c r="E590" s="11"/>
      <c r="P590" s="9">
        <f t="shared" si="48"/>
        <v>0</v>
      </c>
      <c r="Q590" s="15"/>
      <c r="T590" s="16">
        <f t="shared" si="49"/>
        <v>0</v>
      </c>
      <c r="W590" s="10">
        <f t="shared" si="45"/>
        <v>0.0006035561551452104</v>
      </c>
      <c r="Y590">
        <f t="shared" si="46"/>
        <v>0</v>
      </c>
      <c r="Z590" s="17">
        <f t="shared" si="47"/>
        <v>0</v>
      </c>
    </row>
    <row r="591" spans="1:26" ht="12.75">
      <c r="D591" s="11"/>
      <c r="E591" s="11"/>
      <c r="P591" s="9">
        <f t="shared" si="48"/>
        <v>0</v>
      </c>
      <c r="Q591" s="15"/>
      <c r="T591" s="16">
        <f t="shared" si="49"/>
        <v>0</v>
      </c>
      <c r="W591" s="10">
        <f t="shared" si="45"/>
        <v>0.0006035561551452104</v>
      </c>
      <c r="Y591">
        <f t="shared" si="46"/>
        <v>0</v>
      </c>
      <c r="Z591" s="17">
        <f t="shared" si="47"/>
        <v>0</v>
      </c>
    </row>
    <row r="592" spans="1:26" ht="12.75">
      <c r="D592" s="11"/>
      <c r="E592" s="11"/>
      <c r="P592" s="9">
        <f t="shared" si="48"/>
        <v>0</v>
      </c>
      <c r="Q592" s="15"/>
      <c r="T592" s="16">
        <f t="shared" si="49"/>
        <v>0</v>
      </c>
      <c r="W592" s="10">
        <f t="shared" si="45"/>
        <v>0.0006035561551452104</v>
      </c>
      <c r="Y592">
        <f t="shared" si="46"/>
        <v>0</v>
      </c>
      <c r="Z592" s="17">
        <f t="shared" si="47"/>
        <v>0</v>
      </c>
    </row>
    <row r="593" spans="1:26" ht="12.75">
      <c r="D593" s="11"/>
      <c r="E593" s="11"/>
      <c r="P593" s="9">
        <f t="shared" si="48"/>
        <v>0</v>
      </c>
      <c r="Q593" s="15"/>
      <c r="T593" s="16">
        <f t="shared" si="49"/>
        <v>0</v>
      </c>
      <c r="W593" s="10">
        <f t="shared" si="45"/>
        <v>0.0006035561551452104</v>
      </c>
      <c r="Y593">
        <f t="shared" si="46"/>
        <v>0</v>
      </c>
      <c r="Z593" s="17">
        <f t="shared" si="47"/>
        <v>0</v>
      </c>
    </row>
    <row r="594" spans="1:26" ht="12.75">
      <c r="D594" s="11"/>
      <c r="E594" s="11"/>
      <c r="P594" s="9">
        <f t="shared" si="48"/>
        <v>0</v>
      </c>
      <c r="Q594" s="15"/>
      <c r="T594" s="16">
        <f t="shared" si="49"/>
        <v>0</v>
      </c>
      <c r="W594" s="10">
        <f t="shared" si="45"/>
        <v>0.0006035561551452104</v>
      </c>
      <c r="Y594">
        <f t="shared" si="46"/>
        <v>0</v>
      </c>
      <c r="Z594" s="17">
        <f t="shared" si="47"/>
        <v>0</v>
      </c>
    </row>
    <row r="595" spans="1:26" ht="12.75">
      <c r="D595" s="11"/>
      <c r="E595" s="11"/>
      <c r="P595" s="9">
        <f t="shared" si="48"/>
        <v>0</v>
      </c>
      <c r="Q595" s="15"/>
      <c r="T595" s="16">
        <f t="shared" si="49"/>
        <v>0</v>
      </c>
      <c r="W595" s="10">
        <f t="shared" si="45"/>
        <v>0.0006035561551452104</v>
      </c>
      <c r="Y595">
        <f t="shared" si="46"/>
        <v>0</v>
      </c>
      <c r="Z595" s="17">
        <f t="shared" si="47"/>
        <v>0</v>
      </c>
    </row>
    <row r="596" spans="1:26" ht="12.75">
      <c r="D596" s="11"/>
      <c r="E596" s="11"/>
      <c r="P596" s="9">
        <f t="shared" si="48"/>
        <v>0</v>
      </c>
      <c r="Q596" s="15"/>
      <c r="T596" s="16">
        <f t="shared" si="49"/>
        <v>0</v>
      </c>
      <c r="W596" s="10">
        <f t="shared" si="45"/>
        <v>0.0006035561551452104</v>
      </c>
      <c r="Y596">
        <f t="shared" si="46"/>
        <v>0</v>
      </c>
      <c r="Z596" s="17">
        <f t="shared" si="47"/>
        <v>0</v>
      </c>
    </row>
    <row r="597" spans="1:26" ht="12.75">
      <c r="D597" s="11"/>
      <c r="E597" s="11"/>
      <c r="P597" s="9">
        <f t="shared" si="48"/>
        <v>0</v>
      </c>
      <c r="Q597" s="15"/>
      <c r="T597" s="16">
        <f t="shared" si="49"/>
        <v>0</v>
      </c>
      <c r="W597" s="10">
        <f t="shared" si="45"/>
        <v>0.0006035561551452104</v>
      </c>
      <c r="Y597">
        <f t="shared" si="46"/>
        <v>0</v>
      </c>
      <c r="Z597" s="17">
        <f t="shared" si="47"/>
        <v>0</v>
      </c>
    </row>
    <row r="598" spans="1:26" ht="12.75">
      <c r="D598" s="11"/>
      <c r="E598" s="11"/>
      <c r="P598" s="9">
        <f t="shared" si="48"/>
        <v>0</v>
      </c>
      <c r="Q598" s="15"/>
      <c r="T598" s="16">
        <f t="shared" si="49"/>
        <v>0</v>
      </c>
      <c r="W598" s="10">
        <f t="shared" si="45"/>
        <v>0.0006035561551452104</v>
      </c>
      <c r="Y598">
        <f t="shared" si="46"/>
        <v>0</v>
      </c>
      <c r="Z598" s="17">
        <f t="shared" si="47"/>
        <v>0</v>
      </c>
    </row>
    <row r="599" spans="1:26" ht="12.75">
      <c r="D599" s="11"/>
      <c r="E599" s="11"/>
      <c r="P599" s="9">
        <f t="shared" si="48"/>
        <v>0</v>
      </c>
      <c r="Q599" s="15"/>
      <c r="T599" s="16">
        <f t="shared" si="49"/>
        <v>0</v>
      </c>
      <c r="W599" s="10">
        <f t="shared" si="45"/>
        <v>0.0006035561551452104</v>
      </c>
      <c r="Y599">
        <f t="shared" si="46"/>
        <v>0</v>
      </c>
      <c r="Z599" s="17">
        <f t="shared" si="47"/>
        <v>0</v>
      </c>
    </row>
    <row r="600" spans="1:26" ht="12.75">
      <c r="D600" s="11"/>
      <c r="E600" s="11"/>
      <c r="P600" s="9">
        <f t="shared" si="48"/>
        <v>0</v>
      </c>
      <c r="Q600" s="15"/>
      <c r="T600" s="16">
        <f t="shared" si="49"/>
        <v>0</v>
      </c>
      <c r="W600" s="10">
        <f t="shared" si="45"/>
        <v>0.0006035561551452104</v>
      </c>
      <c r="Y600">
        <f t="shared" si="46"/>
        <v>0</v>
      </c>
      <c r="Z600" s="17">
        <f t="shared" si="47"/>
        <v>0</v>
      </c>
    </row>
    <row r="601" spans="1:26" ht="12.75">
      <c r="D601" s="11"/>
      <c r="E601" s="11"/>
      <c r="P601" s="9">
        <f t="shared" si="48"/>
        <v>0</v>
      </c>
      <c r="Q601" s="15"/>
      <c r="T601" s="16">
        <f t="shared" si="49"/>
        <v>0</v>
      </c>
      <c r="W601" s="10">
        <f t="shared" si="45"/>
        <v>0.0006035561551452104</v>
      </c>
      <c r="Y601">
        <f t="shared" si="46"/>
        <v>0</v>
      </c>
      <c r="Z601" s="17">
        <f t="shared" si="47"/>
        <v>0</v>
      </c>
    </row>
    <row r="602" spans="1:26" ht="12.75">
      <c r="D602" s="11"/>
      <c r="E602" s="11"/>
      <c r="P602" s="9">
        <f t="shared" si="48"/>
        <v>0</v>
      </c>
      <c r="Q602" s="15"/>
      <c r="T602" s="16">
        <f t="shared" si="49"/>
        <v>0</v>
      </c>
      <c r="W602" s="10">
        <f t="shared" si="45"/>
        <v>0.0006035561551452104</v>
      </c>
      <c r="Y602">
        <f t="shared" si="46"/>
        <v>0</v>
      </c>
      <c r="Z602" s="17">
        <f t="shared" si="47"/>
        <v>0</v>
      </c>
    </row>
    <row r="603" spans="1:26" ht="12.75">
      <c r="D603" s="11"/>
      <c r="E603" s="11"/>
      <c r="P603" s="9">
        <f t="shared" si="48"/>
        <v>0</v>
      </c>
      <c r="Q603" s="15"/>
      <c r="T603" s="16">
        <f t="shared" si="49"/>
        <v>0</v>
      </c>
      <c r="W603" s="10">
        <f t="shared" si="45"/>
        <v>0.0006035561551452104</v>
      </c>
      <c r="Y603">
        <f t="shared" si="46"/>
        <v>0</v>
      </c>
      <c r="Z603" s="17">
        <f t="shared" si="47"/>
        <v>0</v>
      </c>
    </row>
    <row r="604" spans="1:26" ht="12.75">
      <c r="D604" s="11"/>
      <c r="E604" s="11"/>
      <c r="P604" s="9">
        <f t="shared" si="48"/>
        <v>0</v>
      </c>
      <c r="Q604" s="15"/>
      <c r="T604" s="16">
        <f t="shared" si="49"/>
        <v>0</v>
      </c>
      <c r="W604" s="10">
        <f t="shared" si="45"/>
        <v>0.0006035561551452104</v>
      </c>
      <c r="Y604">
        <f t="shared" si="46"/>
        <v>0</v>
      </c>
      <c r="Z604" s="17">
        <f t="shared" si="47"/>
        <v>0</v>
      </c>
    </row>
    <row r="605" spans="1:26" ht="12.75">
      <c r="D605" s="11"/>
      <c r="E605" s="11"/>
      <c r="P605" s="9">
        <f t="shared" si="48"/>
        <v>0</v>
      </c>
      <c r="Q605" s="15"/>
      <c r="T605" s="16">
        <f t="shared" si="49"/>
        <v>0</v>
      </c>
      <c r="W605" s="10">
        <f t="shared" si="45"/>
        <v>0.0006035561551452104</v>
      </c>
      <c r="Y605">
        <f t="shared" si="46"/>
        <v>0</v>
      </c>
      <c r="Z605" s="17">
        <f t="shared" si="47"/>
        <v>0</v>
      </c>
    </row>
    <row r="606" spans="1:26" ht="12.75">
      <c r="D606" s="11"/>
      <c r="E606" s="11"/>
      <c r="P606" s="9">
        <f t="shared" si="48"/>
        <v>0</v>
      </c>
      <c r="Q606" s="15"/>
      <c r="T606" s="16">
        <f t="shared" si="49"/>
        <v>0</v>
      </c>
      <c r="W606" s="10">
        <f t="shared" si="45"/>
        <v>0.0006035561551452104</v>
      </c>
      <c r="Y606">
        <f t="shared" si="46"/>
        <v>0</v>
      </c>
      <c r="Z606" s="17">
        <f t="shared" si="47"/>
        <v>0</v>
      </c>
    </row>
    <row r="607" spans="1:26" ht="12.75">
      <c r="D607" s="11"/>
      <c r="E607" s="11"/>
      <c r="P607" s="9">
        <f t="shared" si="48"/>
        <v>0</v>
      </c>
      <c r="Q607" s="15"/>
      <c r="T607" s="16">
        <f t="shared" si="49"/>
        <v>0</v>
      </c>
      <c r="W607" s="10">
        <f t="shared" si="45"/>
        <v>0.0006035561551452104</v>
      </c>
      <c r="Y607">
        <f t="shared" si="46"/>
        <v>0</v>
      </c>
      <c r="Z607" s="17">
        <f t="shared" si="47"/>
        <v>0</v>
      </c>
    </row>
    <row r="608" spans="1:26" ht="12.75">
      <c r="D608" s="11"/>
      <c r="E608" s="11"/>
      <c r="P608" s="9">
        <f t="shared" si="48"/>
        <v>0</v>
      </c>
      <c r="Q608" s="15"/>
      <c r="T608" s="16">
        <f t="shared" si="49"/>
        <v>0</v>
      </c>
      <c r="W608" s="10">
        <f t="shared" si="45"/>
        <v>0.0006035561551452104</v>
      </c>
      <c r="Y608">
        <f t="shared" si="46"/>
        <v>0</v>
      </c>
      <c r="Z608" s="17">
        <f t="shared" si="47"/>
        <v>0</v>
      </c>
    </row>
    <row r="609" spans="1:26" ht="12.75">
      <c r="D609" s="11"/>
      <c r="E609" s="11"/>
      <c r="P609" s="9">
        <f t="shared" si="48"/>
        <v>0</v>
      </c>
      <c r="Q609" s="15"/>
      <c r="T609" s="16">
        <f t="shared" si="49"/>
        <v>0</v>
      </c>
      <c r="W609" s="10">
        <f t="shared" si="45"/>
        <v>0.0006035561551452104</v>
      </c>
      <c r="Y609">
        <f t="shared" si="46"/>
        <v>0</v>
      </c>
      <c r="Z609" s="17">
        <f t="shared" si="47"/>
        <v>0</v>
      </c>
    </row>
    <row r="610" spans="1:26" ht="12.75">
      <c r="D610" s="11"/>
      <c r="E610" s="11"/>
      <c r="P610" s="9">
        <f t="shared" si="48"/>
        <v>0</v>
      </c>
      <c r="Q610" s="15"/>
      <c r="T610" s="16">
        <f t="shared" si="49"/>
        <v>0</v>
      </c>
      <c r="W610" s="10">
        <f t="shared" si="45"/>
        <v>0.0006035561551452104</v>
      </c>
      <c r="Y610">
        <f t="shared" si="46"/>
        <v>0</v>
      </c>
      <c r="Z610" s="17">
        <f t="shared" si="47"/>
        <v>0</v>
      </c>
    </row>
    <row r="611" spans="1:26" ht="12.75">
      <c r="D611" s="11"/>
      <c r="E611" s="11"/>
      <c r="P611" s="9">
        <f t="shared" si="48"/>
        <v>0</v>
      </c>
      <c r="Q611" s="15"/>
      <c r="T611" s="16">
        <f t="shared" si="49"/>
        <v>0</v>
      </c>
      <c r="W611" s="10">
        <f t="shared" si="45"/>
        <v>0.0006035561551452104</v>
      </c>
      <c r="Y611">
        <f t="shared" si="46"/>
        <v>0</v>
      </c>
      <c r="Z611" s="17">
        <f t="shared" si="47"/>
        <v>0</v>
      </c>
    </row>
    <row r="612" spans="1:26" ht="12.75">
      <c r="D612" s="11"/>
      <c r="E612" s="11"/>
      <c r="P612" s="9">
        <f t="shared" si="48"/>
        <v>0</v>
      </c>
      <c r="Q612" s="15"/>
      <c r="T612" s="16">
        <f t="shared" si="49"/>
        <v>0</v>
      </c>
      <c r="W612" s="10">
        <f t="shared" si="45"/>
        <v>0.0006035561551452104</v>
      </c>
      <c r="Y612">
        <f t="shared" si="46"/>
        <v>0</v>
      </c>
      <c r="Z612" s="17">
        <f t="shared" si="47"/>
        <v>0</v>
      </c>
    </row>
    <row r="613" spans="1:26" ht="12.75">
      <c r="D613" s="11"/>
      <c r="E613" s="11"/>
      <c r="P613" s="9">
        <f t="shared" si="48"/>
        <v>0</v>
      </c>
      <c r="Q613" s="15"/>
      <c r="T613" s="16">
        <f t="shared" si="49"/>
        <v>0</v>
      </c>
      <c r="W613" s="10">
        <f t="shared" si="45"/>
        <v>0.0006035561551452104</v>
      </c>
      <c r="Y613">
        <f t="shared" si="46"/>
        <v>0</v>
      </c>
      <c r="Z613" s="17">
        <f t="shared" si="47"/>
        <v>0</v>
      </c>
    </row>
    <row r="614" spans="1:26" ht="12.75">
      <c r="D614" s="11"/>
      <c r="E614" s="11"/>
      <c r="P614" s="9">
        <f t="shared" si="48"/>
        <v>0</v>
      </c>
      <c r="Q614" s="15"/>
      <c r="T614" s="16">
        <f t="shared" si="49"/>
        <v>0</v>
      </c>
      <c r="W614" s="10">
        <f t="shared" si="45"/>
        <v>0.0006035561551452104</v>
      </c>
      <c r="Y614">
        <f t="shared" si="46"/>
        <v>0</v>
      </c>
      <c r="Z614" s="17">
        <f t="shared" si="47"/>
        <v>0</v>
      </c>
    </row>
    <row r="615" spans="1:26" ht="12.75">
      <c r="D615" s="11"/>
      <c r="E615" s="11"/>
      <c r="P615" s="9">
        <f t="shared" si="48"/>
        <v>0</v>
      </c>
      <c r="Q615" s="15"/>
      <c r="T615" s="16">
        <f t="shared" si="49"/>
        <v>0</v>
      </c>
      <c r="W615" s="10">
        <f t="shared" si="45"/>
        <v>0.0006035561551452104</v>
      </c>
      <c r="Y615">
        <f t="shared" si="46"/>
        <v>0</v>
      </c>
      <c r="Z615" s="17">
        <f t="shared" si="47"/>
        <v>0</v>
      </c>
    </row>
    <row r="616" spans="1:26" ht="12.75">
      <c r="D616" s="11"/>
      <c r="E616" s="11"/>
      <c r="P616" s="9">
        <f t="shared" si="48"/>
        <v>0</v>
      </c>
      <c r="Q616" s="15"/>
      <c r="T616" s="16">
        <f t="shared" si="49"/>
        <v>0</v>
      </c>
      <c r="W616" s="10">
        <f t="shared" si="45"/>
        <v>0.0006035561551452104</v>
      </c>
      <c r="Y616">
        <f t="shared" si="46"/>
        <v>0</v>
      </c>
      <c r="Z616" s="17">
        <f t="shared" si="47"/>
        <v>0</v>
      </c>
    </row>
    <row r="617" spans="1:26" ht="12.75">
      <c r="D617" s="11"/>
      <c r="E617" s="11"/>
      <c r="P617" s="9">
        <f t="shared" si="48"/>
        <v>0</v>
      </c>
      <c r="Q617" s="15"/>
      <c r="T617" s="16">
        <f t="shared" si="49"/>
        <v>0</v>
      </c>
      <c r="W617" s="10">
        <f t="shared" si="45"/>
        <v>0.0006035561551452104</v>
      </c>
      <c r="Y617">
        <f t="shared" si="46"/>
        <v>0</v>
      </c>
      <c r="Z617" s="17">
        <f t="shared" si="47"/>
        <v>0</v>
      </c>
    </row>
    <row r="618" spans="1:26" ht="12.75">
      <c r="D618" s="11"/>
      <c r="E618" s="11"/>
      <c r="P618" s="9">
        <f t="shared" si="48"/>
        <v>0</v>
      </c>
      <c r="Q618" s="15"/>
      <c r="T618" s="16">
        <f t="shared" si="49"/>
        <v>0</v>
      </c>
      <c r="W618" s="10">
        <f t="shared" si="45"/>
        <v>0.0006035561551452104</v>
      </c>
      <c r="Y618">
        <f t="shared" si="46"/>
        <v>0</v>
      </c>
      <c r="Z618" s="17">
        <f t="shared" si="47"/>
        <v>0</v>
      </c>
    </row>
    <row r="619" spans="1:26" ht="12.75">
      <c r="D619" s="11"/>
      <c r="E619" s="11"/>
      <c r="P619" s="9">
        <f t="shared" si="48"/>
        <v>0</v>
      </c>
      <c r="Q619" s="15"/>
      <c r="T619" s="16">
        <f t="shared" si="49"/>
        <v>0</v>
      </c>
      <c r="W619" s="10">
        <f t="shared" si="45"/>
        <v>0.0006035561551452104</v>
      </c>
      <c r="Y619">
        <f t="shared" si="46"/>
        <v>0</v>
      </c>
      <c r="Z619" s="17">
        <f t="shared" si="47"/>
        <v>0</v>
      </c>
    </row>
    <row r="620" spans="1:26" ht="12.75">
      <c r="D620" s="11"/>
      <c r="E620" s="11"/>
      <c r="P620" s="9">
        <f t="shared" si="48"/>
        <v>0</v>
      </c>
      <c r="Q620" s="15"/>
      <c r="T620" s="16">
        <f t="shared" si="49"/>
        <v>0</v>
      </c>
      <c r="W620" s="10">
        <f t="shared" si="45"/>
        <v>0.0006035561551452104</v>
      </c>
      <c r="Y620">
        <f t="shared" si="46"/>
        <v>0</v>
      </c>
      <c r="Z620" s="17">
        <f t="shared" si="47"/>
        <v>0</v>
      </c>
    </row>
    <row r="621" spans="1:26" ht="12.75">
      <c r="D621" s="11"/>
      <c r="E621" s="11"/>
      <c r="P621" s="9">
        <f t="shared" si="48"/>
        <v>0</v>
      </c>
      <c r="Q621" s="15"/>
      <c r="T621" s="16">
        <f t="shared" si="49"/>
        <v>0</v>
      </c>
      <c r="W621" s="10">
        <f t="shared" si="45"/>
        <v>0.0006035561551452104</v>
      </c>
      <c r="Y621">
        <f t="shared" si="46"/>
        <v>0</v>
      </c>
      <c r="Z621" s="17">
        <f t="shared" si="47"/>
        <v>0</v>
      </c>
    </row>
    <row r="622" spans="1:26" ht="12.75">
      <c r="D622" s="11"/>
      <c r="E622" s="11"/>
      <c r="P622" s="9">
        <f t="shared" si="48"/>
        <v>0</v>
      </c>
      <c r="Q622" s="15"/>
      <c r="T622" s="16">
        <f t="shared" si="49"/>
        <v>0</v>
      </c>
      <c r="W622" s="10">
        <f t="shared" si="45"/>
        <v>0.0006035561551452104</v>
      </c>
      <c r="Y622">
        <f t="shared" si="46"/>
        <v>0</v>
      </c>
      <c r="Z622" s="17">
        <f t="shared" si="47"/>
        <v>0</v>
      </c>
    </row>
    <row r="623" spans="1:26" ht="12.75">
      <c r="D623" s="11"/>
      <c r="E623" s="11"/>
      <c r="P623" s="9">
        <f t="shared" si="48"/>
        <v>0</v>
      </c>
      <c r="Q623" s="15"/>
      <c r="T623" s="16">
        <f t="shared" si="49"/>
        <v>0</v>
      </c>
      <c r="W623" s="10">
        <f t="shared" si="45"/>
        <v>0.0006035561551452104</v>
      </c>
      <c r="Y623">
        <f t="shared" si="46"/>
        <v>0</v>
      </c>
      <c r="Z623" s="17">
        <f t="shared" si="47"/>
        <v>0</v>
      </c>
    </row>
    <row r="624" spans="1:26" ht="12.75">
      <c r="D624" s="11"/>
      <c r="E624" s="11"/>
      <c r="P624" s="9">
        <f t="shared" si="48"/>
        <v>0</v>
      </c>
      <c r="Q624" s="15"/>
      <c r="T624" s="16">
        <f t="shared" si="49"/>
        <v>0</v>
      </c>
      <c r="W624" s="10">
        <f t="shared" si="45"/>
        <v>0.0006035561551452104</v>
      </c>
      <c r="Y624">
        <f t="shared" si="46"/>
        <v>0</v>
      </c>
      <c r="Z624" s="17">
        <f t="shared" si="47"/>
        <v>0</v>
      </c>
    </row>
    <row r="625" spans="1:26" ht="12.75">
      <c r="D625" s="11"/>
      <c r="E625" s="11"/>
      <c r="P625" s="9">
        <f t="shared" si="48"/>
        <v>0</v>
      </c>
      <c r="Q625" s="15"/>
      <c r="T625" s="16">
        <f t="shared" si="49"/>
        <v>0</v>
      </c>
      <c r="W625" s="10">
        <f t="shared" si="45"/>
        <v>0.0006035561551452104</v>
      </c>
      <c r="Y625">
        <f t="shared" si="46"/>
        <v>0</v>
      </c>
      <c r="Z625" s="17">
        <f t="shared" si="47"/>
        <v>0</v>
      </c>
    </row>
    <row r="626" spans="1:26" ht="12.75">
      <c r="D626" s="11"/>
      <c r="E626" s="11"/>
      <c r="P626" s="9">
        <f t="shared" si="48"/>
        <v>0</v>
      </c>
      <c r="Q626" s="15"/>
      <c r="T626" s="16">
        <f t="shared" si="49"/>
        <v>0</v>
      </c>
      <c r="W626" s="10">
        <f t="shared" si="45"/>
        <v>0.0006035561551452104</v>
      </c>
      <c r="Y626">
        <f t="shared" si="46"/>
        <v>0</v>
      </c>
      <c r="Z626" s="17">
        <f t="shared" si="47"/>
        <v>0</v>
      </c>
    </row>
    <row r="627" spans="1:26" ht="12.75">
      <c r="D627" s="11"/>
      <c r="E627" s="11"/>
      <c r="P627" s="9">
        <f t="shared" si="48"/>
        <v>0</v>
      </c>
      <c r="Q627" s="15"/>
      <c r="T627" s="16">
        <f t="shared" si="49"/>
        <v>0</v>
      </c>
      <c r="W627" s="10">
        <f aca="true" t="shared" si="50" ref="W627:W690">IF(((R628-R627)/$AA$3)&lt;=0.00003,((W626+W625+W624)/3),((R628-R627)/$AA$3))</f>
        <v>0.0006035561551452104</v>
      </c>
      <c r="Y627">
        <f t="shared" si="46"/>
        <v>0</v>
      </c>
      <c r="Z627" s="17">
        <f t="shared" si="47"/>
        <v>0</v>
      </c>
    </row>
    <row r="628" spans="1:26" ht="12.75">
      <c r="D628" s="11"/>
      <c r="E628" s="11"/>
      <c r="P628" s="9">
        <f t="shared" si="48"/>
        <v>0</v>
      </c>
      <c r="Q628" s="15"/>
      <c r="T628" s="16">
        <f t="shared" si="49"/>
        <v>0</v>
      </c>
      <c r="W628" s="10">
        <f t="shared" si="50"/>
        <v>0.0006035561551452104</v>
      </c>
      <c r="Y628">
        <f t="shared" si="46"/>
        <v>0</v>
      </c>
      <c r="Z628" s="17">
        <f t="shared" si="47"/>
        <v>0</v>
      </c>
    </row>
    <row r="629" spans="1:26" ht="12.75">
      <c r="D629" s="11"/>
      <c r="E629" s="11"/>
      <c r="P629" s="9">
        <f t="shared" si="48"/>
        <v>0</v>
      </c>
      <c r="Q629" s="15"/>
      <c r="T629" s="16">
        <f t="shared" si="49"/>
        <v>0</v>
      </c>
      <c r="W629" s="10">
        <f t="shared" si="50"/>
        <v>0.0006035561551452104</v>
      </c>
      <c r="Y629">
        <f t="shared" si="46"/>
        <v>0</v>
      </c>
      <c r="Z629" s="17">
        <f t="shared" si="47"/>
        <v>0</v>
      </c>
    </row>
    <row r="630" spans="1:26" ht="12.75">
      <c r="D630" s="11"/>
      <c r="E630" s="11"/>
      <c r="P630" s="9">
        <f t="shared" si="48"/>
        <v>0</v>
      </c>
      <c r="Q630" s="15"/>
      <c r="T630" s="16">
        <f t="shared" si="49"/>
        <v>0</v>
      </c>
      <c r="W630" s="10">
        <f t="shared" si="50"/>
        <v>0.0006035561551452104</v>
      </c>
      <c r="Y630">
        <f t="shared" si="46"/>
        <v>0</v>
      </c>
      <c r="Z630" s="17">
        <f t="shared" si="47"/>
        <v>0</v>
      </c>
    </row>
    <row r="631" spans="1:26" ht="12.75">
      <c r="D631" s="11"/>
      <c r="E631" s="11"/>
      <c r="P631" s="9">
        <f t="shared" si="48"/>
        <v>0</v>
      </c>
      <c r="Q631" s="15"/>
      <c r="T631" s="16">
        <f t="shared" si="49"/>
        <v>0</v>
      </c>
      <c r="W631" s="10">
        <f t="shared" si="50"/>
        <v>0.0006035561551452104</v>
      </c>
      <c r="Y631">
        <f t="shared" si="46"/>
        <v>0</v>
      </c>
      <c r="Z631" s="17">
        <f t="shared" si="47"/>
        <v>0</v>
      </c>
    </row>
    <row r="632" spans="1:26" ht="12.75">
      <c r="D632" s="11"/>
      <c r="E632" s="11"/>
      <c r="P632" s="9">
        <f t="shared" si="48"/>
        <v>0</v>
      </c>
      <c r="Q632" s="15"/>
      <c r="T632" s="16">
        <f t="shared" si="49"/>
        <v>0</v>
      </c>
      <c r="W632" s="10">
        <f t="shared" si="50"/>
        <v>0.0006035561551452104</v>
      </c>
      <c r="Y632">
        <f t="shared" si="46"/>
        <v>0</v>
      </c>
      <c r="Z632" s="17">
        <f t="shared" si="47"/>
        <v>0</v>
      </c>
    </row>
    <row r="633" spans="1:26" ht="12.75">
      <c r="D633" s="11"/>
      <c r="E633" s="11"/>
      <c r="P633" s="9">
        <f t="shared" si="48"/>
        <v>0</v>
      </c>
      <c r="Q633" s="15"/>
      <c r="T633" s="16">
        <f t="shared" si="49"/>
        <v>0</v>
      </c>
      <c r="W633" s="10">
        <f t="shared" si="50"/>
        <v>0.0006035561551452104</v>
      </c>
      <c r="Y633">
        <f t="shared" si="46"/>
        <v>0</v>
      </c>
      <c r="Z633" s="17">
        <f t="shared" si="47"/>
        <v>0</v>
      </c>
    </row>
    <row r="634" spans="1:26" ht="12.75">
      <c r="D634" s="11"/>
      <c r="E634" s="11"/>
      <c r="P634" s="9">
        <f t="shared" si="48"/>
        <v>0</v>
      </c>
      <c r="Q634" s="15"/>
      <c r="T634" s="16">
        <f t="shared" si="49"/>
        <v>0</v>
      </c>
      <c r="W634" s="10">
        <f t="shared" si="50"/>
        <v>0.0006035561551452104</v>
      </c>
      <c r="Y634">
        <f t="shared" si="46"/>
        <v>0</v>
      </c>
      <c r="Z634" s="17">
        <f t="shared" si="47"/>
        <v>0</v>
      </c>
    </row>
    <row r="635" spans="1:26" ht="12.75">
      <c r="D635" s="11"/>
      <c r="E635" s="11"/>
      <c r="P635" s="9">
        <f t="shared" si="48"/>
        <v>0</v>
      </c>
      <c r="Q635" s="15"/>
      <c r="T635" s="16">
        <f t="shared" si="49"/>
        <v>0</v>
      </c>
      <c r="W635" s="10">
        <f t="shared" si="50"/>
        <v>0.0006035561551452104</v>
      </c>
      <c r="Y635">
        <f t="shared" si="46"/>
        <v>0</v>
      </c>
      <c r="Z635" s="17">
        <f t="shared" si="47"/>
        <v>0</v>
      </c>
    </row>
    <row r="636" spans="1:26" ht="12.75">
      <c r="D636" s="11"/>
      <c r="E636" s="11"/>
      <c r="P636" s="9">
        <f t="shared" si="48"/>
        <v>0</v>
      </c>
      <c r="Q636" s="15"/>
      <c r="T636" s="16">
        <f t="shared" si="49"/>
        <v>0</v>
      </c>
      <c r="W636" s="10">
        <f t="shared" si="50"/>
        <v>0.0006035561551452104</v>
      </c>
      <c r="Y636">
        <f t="shared" si="46"/>
        <v>0</v>
      </c>
      <c r="Z636" s="17">
        <f t="shared" si="47"/>
        <v>0</v>
      </c>
    </row>
    <row r="637" spans="1:26" ht="12.75">
      <c r="D637" s="11"/>
      <c r="E637" s="11"/>
      <c r="P637" s="9">
        <f t="shared" si="48"/>
        <v>0</v>
      </c>
      <c r="Q637" s="15"/>
      <c r="T637" s="16">
        <f t="shared" si="49"/>
        <v>0</v>
      </c>
      <c r="W637" s="10">
        <f t="shared" si="50"/>
        <v>0.0006035561551452104</v>
      </c>
      <c r="Y637">
        <f t="shared" si="46"/>
        <v>0</v>
      </c>
      <c r="Z637" s="17">
        <f t="shared" si="47"/>
        <v>0</v>
      </c>
    </row>
    <row r="638" spans="1:26" ht="12.75">
      <c r="D638" s="11"/>
      <c r="E638" s="11"/>
      <c r="P638" s="9">
        <f t="shared" si="48"/>
        <v>0</v>
      </c>
      <c r="Q638" s="15"/>
      <c r="T638" s="16">
        <f t="shared" si="49"/>
        <v>0</v>
      </c>
      <c r="W638" s="10">
        <f t="shared" si="50"/>
        <v>0.0006035561551452104</v>
      </c>
      <c r="Y638">
        <f t="shared" si="46"/>
        <v>0</v>
      </c>
      <c r="Z638" s="17">
        <f t="shared" si="47"/>
        <v>0</v>
      </c>
    </row>
    <row r="639" spans="1:26" ht="12.75">
      <c r="D639" s="11"/>
      <c r="E639" s="11"/>
      <c r="P639" s="9">
        <f t="shared" si="48"/>
        <v>0</v>
      </c>
      <c r="Q639" s="15"/>
      <c r="T639" s="16">
        <f t="shared" si="49"/>
        <v>0</v>
      </c>
      <c r="W639" s="10">
        <f t="shared" si="50"/>
        <v>0.0006035561551452104</v>
      </c>
      <c r="Y639">
        <f t="shared" si="46"/>
        <v>0</v>
      </c>
      <c r="Z639" s="17">
        <f t="shared" si="47"/>
        <v>0</v>
      </c>
    </row>
    <row r="640" spans="1:26" ht="12.75">
      <c r="D640" s="11"/>
      <c r="E640" s="11"/>
      <c r="P640" s="9">
        <f t="shared" si="48"/>
        <v>0</v>
      </c>
      <c r="Q640" s="15"/>
      <c r="T640" s="16">
        <f t="shared" si="49"/>
        <v>0</v>
      </c>
      <c r="W640" s="10">
        <f t="shared" si="50"/>
        <v>0.0006035561551452104</v>
      </c>
      <c r="Y640">
        <f t="shared" si="46"/>
        <v>0</v>
      </c>
      <c r="Z640" s="17">
        <f t="shared" si="47"/>
        <v>0</v>
      </c>
    </row>
    <row r="641" spans="1:26" ht="12.75">
      <c r="D641" s="11"/>
      <c r="E641" s="11"/>
      <c r="P641" s="9">
        <f t="shared" si="48"/>
        <v>0</v>
      </c>
      <c r="Q641" s="15"/>
      <c r="T641" s="16">
        <f t="shared" si="49"/>
        <v>0</v>
      </c>
      <c r="W641" s="10">
        <f t="shared" si="50"/>
        <v>0.0006035561551452104</v>
      </c>
      <c r="Y641">
        <f t="shared" si="46"/>
        <v>0</v>
      </c>
      <c r="Z641" s="17">
        <f t="shared" si="47"/>
        <v>0</v>
      </c>
    </row>
    <row r="642" spans="1:26" ht="12.75">
      <c r="D642" s="11"/>
      <c r="E642" s="11"/>
      <c r="P642" s="9">
        <f t="shared" si="48"/>
        <v>0</v>
      </c>
      <c r="Q642" s="15"/>
      <c r="T642" s="16">
        <f t="shared" si="49"/>
        <v>0</v>
      </c>
      <c r="W642" s="10">
        <f t="shared" si="50"/>
        <v>0.0006035561551452104</v>
      </c>
      <c r="Y642">
        <f t="shared" si="46"/>
        <v>0</v>
      </c>
      <c r="Z642" s="17">
        <f t="shared" si="47"/>
        <v>0</v>
      </c>
    </row>
    <row r="643" spans="1:26" ht="12.75">
      <c r="D643" s="11"/>
      <c r="E643" s="11"/>
      <c r="P643" s="9">
        <f t="shared" si="48"/>
        <v>0</v>
      </c>
      <c r="Q643" s="15"/>
      <c r="T643" s="16">
        <f t="shared" si="49"/>
        <v>0</v>
      </c>
      <c r="W643" s="10">
        <f t="shared" si="50"/>
        <v>0.0006035561551452104</v>
      </c>
      <c r="Y643">
        <f aca="true" t="shared" si="51" ref="Y643:Y706">X644*(1-$AB$3)</f>
        <v>0</v>
      </c>
      <c r="Z643" s="17">
        <f aca="true" t="shared" si="52" ref="Z643:Z706">(X643*$AB$3)+Y643</f>
        <v>0</v>
      </c>
    </row>
    <row r="644" spans="1:26" ht="12.75">
      <c r="D644" s="11"/>
      <c r="E644" s="11"/>
      <c r="P644" s="9">
        <f t="shared" si="48"/>
        <v>0</v>
      </c>
      <c r="Q644" s="15"/>
      <c r="T644" s="16">
        <f t="shared" si="49"/>
        <v>0</v>
      </c>
      <c r="W644" s="10">
        <f t="shared" si="50"/>
        <v>0.0006035561551452104</v>
      </c>
      <c r="Y644">
        <f t="shared" si="51"/>
        <v>0</v>
      </c>
      <c r="Z644" s="17">
        <f t="shared" si="52"/>
        <v>0</v>
      </c>
    </row>
    <row r="645" spans="1:26" ht="12.75">
      <c r="D645" s="11"/>
      <c r="E645" s="11"/>
      <c r="P645" s="9">
        <f aca="true" t="shared" si="53" ref="P645:P708">O644</f>
        <v>0</v>
      </c>
      <c r="Q645" s="15"/>
      <c r="T645" s="16">
        <f t="shared" si="49"/>
        <v>0</v>
      </c>
      <c r="W645" s="10">
        <f t="shared" si="50"/>
        <v>0.0006035561551452104</v>
      </c>
      <c r="Y645">
        <f t="shared" si="51"/>
        <v>0</v>
      </c>
      <c r="Z645" s="17">
        <f t="shared" si="52"/>
        <v>0</v>
      </c>
    </row>
    <row r="646" spans="1:26" ht="12.75">
      <c r="D646" s="11"/>
      <c r="E646" s="11"/>
      <c r="P646" s="9">
        <f t="shared" si="53"/>
        <v>0</v>
      </c>
      <c r="Q646" s="15"/>
      <c r="T646" s="16">
        <f t="shared" si="49"/>
        <v>0</v>
      </c>
      <c r="W646" s="10">
        <f t="shared" si="50"/>
        <v>0.0006035561551452104</v>
      </c>
      <c r="Y646">
        <f t="shared" si="51"/>
        <v>0</v>
      </c>
      <c r="Z646" s="17">
        <f t="shared" si="52"/>
        <v>0</v>
      </c>
    </row>
    <row r="647" spans="1:26" ht="12.75">
      <c r="D647" s="11"/>
      <c r="E647" s="11"/>
      <c r="P647" s="9">
        <f t="shared" si="53"/>
        <v>0</v>
      </c>
      <c r="Q647" s="15"/>
      <c r="T647" s="16">
        <f aca="true" t="shared" si="54" ref="T647:T710">IF(((S647+S648)/2)&gt;0.012,0.012,IF(((S647+S648)/2)&lt;-0.02,-0.02,(S647+S648)/2))</f>
        <v>0</v>
      </c>
      <c r="W647" s="10">
        <f t="shared" si="50"/>
        <v>0.0006035561551452104</v>
      </c>
      <c r="Y647">
        <f t="shared" si="51"/>
        <v>0</v>
      </c>
      <c r="Z647" s="17">
        <f t="shared" si="52"/>
        <v>0</v>
      </c>
    </row>
    <row r="648" spans="1:26" ht="12.75">
      <c r="D648" s="11"/>
      <c r="E648" s="11"/>
      <c r="P648" s="9">
        <f t="shared" si="53"/>
        <v>0</v>
      </c>
      <c r="Q648" s="15"/>
      <c r="T648" s="16">
        <f t="shared" si="54"/>
        <v>0</v>
      </c>
      <c r="W648" s="10">
        <f t="shared" si="50"/>
        <v>0.0006035561551452104</v>
      </c>
      <c r="Y648">
        <f t="shared" si="51"/>
        <v>0</v>
      </c>
      <c r="Z648" s="17">
        <f t="shared" si="52"/>
        <v>0</v>
      </c>
    </row>
    <row r="649" spans="1:26" ht="12.75">
      <c r="D649" s="11"/>
      <c r="E649" s="11"/>
      <c r="P649" s="9">
        <f t="shared" si="53"/>
        <v>0</v>
      </c>
      <c r="Q649" s="15"/>
      <c r="T649" s="16">
        <f t="shared" si="54"/>
        <v>0</v>
      </c>
      <c r="W649" s="10">
        <f t="shared" si="50"/>
        <v>0.0006035561551452104</v>
      </c>
      <c r="Y649">
        <f t="shared" si="51"/>
        <v>0</v>
      </c>
      <c r="Z649" s="17">
        <f t="shared" si="52"/>
        <v>0</v>
      </c>
    </row>
    <row r="650" spans="1:26" ht="12.75">
      <c r="D650" s="11"/>
      <c r="E650" s="11"/>
      <c r="P650" s="9">
        <f t="shared" si="53"/>
        <v>0</v>
      </c>
      <c r="Q650" s="15"/>
      <c r="T650" s="16">
        <f t="shared" si="54"/>
        <v>0</v>
      </c>
      <c r="W650" s="10">
        <f t="shared" si="50"/>
        <v>0.0006035561551452104</v>
      </c>
      <c r="Y650">
        <f t="shared" si="51"/>
        <v>0</v>
      </c>
      <c r="Z650" s="17">
        <f t="shared" si="52"/>
        <v>0</v>
      </c>
    </row>
    <row r="651" spans="1:26" ht="12.75">
      <c r="D651" s="11"/>
      <c r="E651" s="11"/>
      <c r="P651" s="9">
        <f t="shared" si="53"/>
        <v>0</v>
      </c>
      <c r="Q651" s="15"/>
      <c r="T651" s="16">
        <f t="shared" si="54"/>
        <v>0</v>
      </c>
      <c r="W651" s="10">
        <f t="shared" si="50"/>
        <v>0.0006035561551452104</v>
      </c>
      <c r="Y651">
        <f t="shared" si="51"/>
        <v>0</v>
      </c>
      <c r="Z651" s="17">
        <f t="shared" si="52"/>
        <v>0</v>
      </c>
    </row>
    <row r="652" spans="1:26" ht="12.75">
      <c r="D652" s="11"/>
      <c r="E652" s="11"/>
      <c r="P652" s="9">
        <f t="shared" si="53"/>
        <v>0</v>
      </c>
      <c r="Q652" s="15"/>
      <c r="T652" s="16">
        <f t="shared" si="54"/>
        <v>0</v>
      </c>
      <c r="W652" s="10">
        <f t="shared" si="50"/>
        <v>0.0006035561551452104</v>
      </c>
      <c r="Y652">
        <f t="shared" si="51"/>
        <v>0</v>
      </c>
      <c r="Z652" s="17">
        <f t="shared" si="52"/>
        <v>0</v>
      </c>
    </row>
    <row r="653" spans="1:26" ht="12.75">
      <c r="D653" s="11"/>
      <c r="E653" s="11"/>
      <c r="P653" s="9">
        <f t="shared" si="53"/>
        <v>0</v>
      </c>
      <c r="Q653" s="15"/>
      <c r="T653" s="16">
        <f t="shared" si="54"/>
        <v>0</v>
      </c>
      <c r="W653" s="10">
        <f t="shared" si="50"/>
        <v>0.0006035561551452104</v>
      </c>
      <c r="Y653">
        <f t="shared" si="51"/>
        <v>0</v>
      </c>
      <c r="Z653" s="17">
        <f t="shared" si="52"/>
        <v>0</v>
      </c>
    </row>
    <row r="654" spans="1:26" ht="12.75">
      <c r="D654" s="11"/>
      <c r="E654" s="11"/>
      <c r="P654" s="9">
        <f t="shared" si="53"/>
        <v>0</v>
      </c>
      <c r="Q654" s="15"/>
      <c r="T654" s="16">
        <f t="shared" si="54"/>
        <v>0</v>
      </c>
      <c r="W654" s="10">
        <f t="shared" si="50"/>
        <v>0.0006035561551452104</v>
      </c>
      <c r="Y654">
        <f t="shared" si="51"/>
        <v>0</v>
      </c>
      <c r="Z654" s="17">
        <f t="shared" si="52"/>
        <v>0</v>
      </c>
    </row>
    <row r="655" spans="1:26" ht="12.75">
      <c r="D655" s="11"/>
      <c r="E655" s="11"/>
      <c r="P655" s="9">
        <f t="shared" si="53"/>
        <v>0</v>
      </c>
      <c r="Q655" s="15"/>
      <c r="T655" s="16">
        <f t="shared" si="54"/>
        <v>0</v>
      </c>
      <c r="W655" s="10">
        <f t="shared" si="50"/>
        <v>0.0006035561551452104</v>
      </c>
      <c r="Y655">
        <f t="shared" si="51"/>
        <v>0</v>
      </c>
      <c r="Z655" s="17">
        <f t="shared" si="52"/>
        <v>0</v>
      </c>
    </row>
    <row r="656" spans="1:26" ht="12.75">
      <c r="D656" s="11"/>
      <c r="E656" s="11"/>
      <c r="P656" s="9">
        <f t="shared" si="53"/>
        <v>0</v>
      </c>
      <c r="Q656" s="15"/>
      <c r="T656" s="16">
        <f t="shared" si="54"/>
        <v>0</v>
      </c>
      <c r="W656" s="10">
        <f t="shared" si="50"/>
        <v>0.0006035561551452104</v>
      </c>
      <c r="Y656">
        <f t="shared" si="51"/>
        <v>0</v>
      </c>
      <c r="Z656" s="17">
        <f t="shared" si="52"/>
        <v>0</v>
      </c>
    </row>
    <row r="657" spans="1:26" ht="12.75">
      <c r="D657" s="11"/>
      <c r="E657" s="11"/>
      <c r="P657" s="9">
        <f t="shared" si="53"/>
        <v>0</v>
      </c>
      <c r="Q657" s="15"/>
      <c r="T657" s="16">
        <f t="shared" si="54"/>
        <v>0</v>
      </c>
      <c r="W657" s="10">
        <f t="shared" si="50"/>
        <v>0.0006035561551452104</v>
      </c>
      <c r="Y657">
        <f t="shared" si="51"/>
        <v>0</v>
      </c>
      <c r="Z657" s="17">
        <f t="shared" si="52"/>
        <v>0</v>
      </c>
    </row>
    <row r="658" spans="1:26" ht="12.75">
      <c r="D658" s="11"/>
      <c r="E658" s="11"/>
      <c r="P658" s="9">
        <f t="shared" si="53"/>
        <v>0</v>
      </c>
      <c r="Q658" s="15"/>
      <c r="T658" s="16">
        <f t="shared" si="54"/>
        <v>0</v>
      </c>
      <c r="W658" s="10">
        <f t="shared" si="50"/>
        <v>0.0006035561551452104</v>
      </c>
      <c r="Y658">
        <f t="shared" si="51"/>
        <v>0</v>
      </c>
      <c r="Z658" s="17">
        <f t="shared" si="52"/>
        <v>0</v>
      </c>
    </row>
    <row r="659" spans="1:26" ht="12.75">
      <c r="D659" s="11"/>
      <c r="E659" s="11"/>
      <c r="P659" s="9">
        <f t="shared" si="53"/>
        <v>0</v>
      </c>
      <c r="Q659" s="15"/>
      <c r="T659" s="16">
        <f t="shared" si="54"/>
        <v>0</v>
      </c>
      <c r="W659" s="10">
        <f t="shared" si="50"/>
        <v>0.0006035561551452104</v>
      </c>
      <c r="Y659">
        <f t="shared" si="51"/>
        <v>0</v>
      </c>
      <c r="Z659" s="17">
        <f t="shared" si="52"/>
        <v>0</v>
      </c>
    </row>
    <row r="660" spans="1:26" ht="12.75">
      <c r="D660" s="11"/>
      <c r="E660" s="11"/>
      <c r="P660" s="9">
        <f t="shared" si="53"/>
        <v>0</v>
      </c>
      <c r="Q660" s="15"/>
      <c r="T660" s="16">
        <f t="shared" si="54"/>
        <v>0</v>
      </c>
      <c r="W660" s="10">
        <f t="shared" si="50"/>
        <v>0.0006035561551452104</v>
      </c>
      <c r="Y660">
        <f t="shared" si="51"/>
        <v>0</v>
      </c>
      <c r="Z660" s="17">
        <f t="shared" si="52"/>
        <v>0</v>
      </c>
    </row>
    <row r="661" spans="1:26" ht="12.75">
      <c r="D661" s="11"/>
      <c r="E661" s="11"/>
      <c r="P661" s="9">
        <f t="shared" si="53"/>
        <v>0</v>
      </c>
      <c r="Q661" s="15"/>
      <c r="T661" s="16">
        <f t="shared" si="54"/>
        <v>0</v>
      </c>
      <c r="W661" s="10">
        <f t="shared" si="50"/>
        <v>0.0006035561551452104</v>
      </c>
      <c r="Y661">
        <f t="shared" si="51"/>
        <v>0</v>
      </c>
      <c r="Z661" s="17">
        <f t="shared" si="52"/>
        <v>0</v>
      </c>
    </row>
    <row r="662" spans="1:26" ht="12.75">
      <c r="D662" s="11"/>
      <c r="E662" s="11"/>
      <c r="P662" s="9">
        <f t="shared" si="53"/>
        <v>0</v>
      </c>
      <c r="Q662" s="15"/>
      <c r="T662" s="16">
        <f t="shared" si="54"/>
        <v>0</v>
      </c>
      <c r="W662" s="10">
        <f t="shared" si="50"/>
        <v>0.0006035561551452104</v>
      </c>
      <c r="Y662">
        <f t="shared" si="51"/>
        <v>0</v>
      </c>
      <c r="Z662" s="17">
        <f t="shared" si="52"/>
        <v>0</v>
      </c>
    </row>
    <row r="663" spans="1:26" ht="12.75">
      <c r="D663" s="11"/>
      <c r="E663" s="11"/>
      <c r="P663" s="9">
        <f t="shared" si="53"/>
        <v>0</v>
      </c>
      <c r="Q663" s="15"/>
      <c r="T663" s="16">
        <f t="shared" si="54"/>
        <v>0</v>
      </c>
      <c r="W663" s="10">
        <f t="shared" si="50"/>
        <v>0.0006035561551452104</v>
      </c>
      <c r="Y663">
        <f t="shared" si="51"/>
        <v>0</v>
      </c>
      <c r="Z663" s="17">
        <f t="shared" si="52"/>
        <v>0</v>
      </c>
    </row>
    <row r="664" spans="1:26" ht="12.75">
      <c r="D664" s="11"/>
      <c r="E664" s="11"/>
      <c r="P664" s="9">
        <f t="shared" si="53"/>
        <v>0</v>
      </c>
      <c r="Q664" s="15"/>
      <c r="T664" s="16">
        <f t="shared" si="54"/>
        <v>0</v>
      </c>
      <c r="W664" s="10">
        <f t="shared" si="50"/>
        <v>0.0006035561551452104</v>
      </c>
      <c r="Y664">
        <f t="shared" si="51"/>
        <v>0</v>
      </c>
      <c r="Z664" s="17">
        <f t="shared" si="52"/>
        <v>0</v>
      </c>
    </row>
    <row r="665" spans="1:26" ht="12.75">
      <c r="D665" s="11"/>
      <c r="E665" s="11"/>
      <c r="P665" s="9">
        <f t="shared" si="53"/>
        <v>0</v>
      </c>
      <c r="Q665" s="15"/>
      <c r="T665" s="16">
        <f t="shared" si="54"/>
        <v>0</v>
      </c>
      <c r="W665" s="10">
        <f t="shared" si="50"/>
        <v>0.0006035561551452104</v>
      </c>
      <c r="Y665">
        <f t="shared" si="51"/>
        <v>0</v>
      </c>
      <c r="Z665" s="17">
        <f t="shared" si="52"/>
        <v>0</v>
      </c>
    </row>
    <row r="666" spans="1:26" ht="12.75">
      <c r="D666" s="11"/>
      <c r="E666" s="11"/>
      <c r="P666" s="9">
        <f t="shared" si="53"/>
        <v>0</v>
      </c>
      <c r="Q666" s="15"/>
      <c r="T666" s="16">
        <f t="shared" si="54"/>
        <v>0</v>
      </c>
      <c r="W666" s="10">
        <f t="shared" si="50"/>
        <v>0.0006035561551452104</v>
      </c>
      <c r="Y666">
        <f t="shared" si="51"/>
        <v>0</v>
      </c>
      <c r="Z666" s="17">
        <f t="shared" si="52"/>
        <v>0</v>
      </c>
    </row>
    <row r="667" spans="1:26" ht="12.75">
      <c r="D667" s="11"/>
      <c r="E667" s="11"/>
      <c r="P667" s="9">
        <f t="shared" si="53"/>
        <v>0</v>
      </c>
      <c r="Q667" s="15"/>
      <c r="T667" s="16">
        <f t="shared" si="54"/>
        <v>0</v>
      </c>
      <c r="W667" s="10">
        <f t="shared" si="50"/>
        <v>0.0006035561551452104</v>
      </c>
      <c r="Y667">
        <f t="shared" si="51"/>
        <v>0</v>
      </c>
      <c r="Z667" s="17">
        <f t="shared" si="52"/>
        <v>0</v>
      </c>
    </row>
    <row r="668" spans="1:26" ht="12.75">
      <c r="D668" s="11"/>
      <c r="E668" s="11"/>
      <c r="P668" s="9">
        <f t="shared" si="53"/>
        <v>0</v>
      </c>
      <c r="Q668" s="15"/>
      <c r="T668" s="16">
        <f t="shared" si="54"/>
        <v>0</v>
      </c>
      <c r="W668" s="10">
        <f t="shared" si="50"/>
        <v>0.0006035561551452104</v>
      </c>
      <c r="Y668">
        <f t="shared" si="51"/>
        <v>0</v>
      </c>
      <c r="Z668" s="17">
        <f t="shared" si="52"/>
        <v>0</v>
      </c>
    </row>
    <row r="669" spans="1:26" ht="12.75">
      <c r="D669" s="11"/>
      <c r="E669" s="11"/>
      <c r="P669" s="9">
        <f t="shared" si="53"/>
        <v>0</v>
      </c>
      <c r="Q669" s="15"/>
      <c r="T669" s="16">
        <f t="shared" si="54"/>
        <v>0</v>
      </c>
      <c r="W669" s="10">
        <f t="shared" si="50"/>
        <v>0.0006035561551452104</v>
      </c>
      <c r="Y669">
        <f t="shared" si="51"/>
        <v>0</v>
      </c>
      <c r="Z669" s="17">
        <f t="shared" si="52"/>
        <v>0</v>
      </c>
    </row>
    <row r="670" spans="1:26" ht="12.75">
      <c r="D670" s="11"/>
      <c r="E670" s="11"/>
      <c r="P670" s="9">
        <f t="shared" si="53"/>
        <v>0</v>
      </c>
      <c r="Q670" s="15"/>
      <c r="T670" s="16">
        <f t="shared" si="54"/>
        <v>0</v>
      </c>
      <c r="W670" s="10">
        <f t="shared" si="50"/>
        <v>0.0006035561551452104</v>
      </c>
      <c r="Y670">
        <f t="shared" si="51"/>
        <v>0</v>
      </c>
      <c r="Z670" s="17">
        <f t="shared" si="52"/>
        <v>0</v>
      </c>
    </row>
    <row r="671" spans="1:26" ht="12.75">
      <c r="D671" s="11"/>
      <c r="E671" s="11"/>
      <c r="P671" s="9">
        <f t="shared" si="53"/>
        <v>0</v>
      </c>
      <c r="Q671" s="15"/>
      <c r="T671" s="16">
        <f t="shared" si="54"/>
        <v>0</v>
      </c>
      <c r="W671" s="10">
        <f t="shared" si="50"/>
        <v>0.0006035561551452104</v>
      </c>
      <c r="Y671">
        <f t="shared" si="51"/>
        <v>0</v>
      </c>
      <c r="Z671" s="17">
        <f t="shared" si="52"/>
        <v>0</v>
      </c>
    </row>
    <row r="672" spans="1:26" ht="12.75">
      <c r="D672" s="11"/>
      <c r="E672" s="11"/>
      <c r="P672" s="9">
        <f t="shared" si="53"/>
        <v>0</v>
      </c>
      <c r="Q672" s="15"/>
      <c r="T672" s="16">
        <f t="shared" si="54"/>
        <v>0</v>
      </c>
      <c r="W672" s="10">
        <f t="shared" si="50"/>
        <v>0.0006035561551452104</v>
      </c>
      <c r="Y672">
        <f t="shared" si="51"/>
        <v>0</v>
      </c>
      <c r="Z672" s="17">
        <f t="shared" si="52"/>
        <v>0</v>
      </c>
    </row>
    <row r="673" spans="1:26" ht="12.75">
      <c r="D673" s="11"/>
      <c r="E673" s="11"/>
      <c r="P673" s="9">
        <f t="shared" si="53"/>
        <v>0</v>
      </c>
      <c r="Q673" s="15"/>
      <c r="T673" s="16">
        <f t="shared" si="54"/>
        <v>0</v>
      </c>
      <c r="W673" s="10">
        <f t="shared" si="50"/>
        <v>0.0006035561551452104</v>
      </c>
      <c r="Y673">
        <f t="shared" si="51"/>
        <v>0</v>
      </c>
      <c r="Z673" s="17">
        <f t="shared" si="52"/>
        <v>0</v>
      </c>
    </row>
    <row r="674" spans="1:26" ht="12.75">
      <c r="D674" s="11"/>
      <c r="E674" s="11"/>
      <c r="P674" s="9">
        <f t="shared" si="53"/>
        <v>0</v>
      </c>
      <c r="Q674" s="15"/>
      <c r="T674" s="16">
        <f t="shared" si="54"/>
        <v>0</v>
      </c>
      <c r="W674" s="10">
        <f t="shared" si="50"/>
        <v>0.0006035561551452104</v>
      </c>
      <c r="Y674">
        <f t="shared" si="51"/>
        <v>0</v>
      </c>
      <c r="Z674" s="17">
        <f t="shared" si="52"/>
        <v>0</v>
      </c>
    </row>
    <row r="675" spans="1:26" ht="12.75">
      <c r="D675" s="11"/>
      <c r="E675" s="11"/>
      <c r="P675" s="9">
        <f t="shared" si="53"/>
        <v>0</v>
      </c>
      <c r="Q675" s="15"/>
      <c r="T675" s="16">
        <f t="shared" si="54"/>
        <v>0</v>
      </c>
      <c r="W675" s="10">
        <f t="shared" si="50"/>
        <v>0.0006035561551452104</v>
      </c>
      <c r="Y675">
        <f t="shared" si="51"/>
        <v>0</v>
      </c>
      <c r="Z675" s="17">
        <f t="shared" si="52"/>
        <v>0</v>
      </c>
    </row>
    <row r="676" spans="1:26" ht="12.75">
      <c r="D676" s="11"/>
      <c r="E676" s="11"/>
      <c r="P676" s="9">
        <f t="shared" si="53"/>
        <v>0</v>
      </c>
      <c r="Q676" s="15"/>
      <c r="T676" s="16">
        <f t="shared" si="54"/>
        <v>0</v>
      </c>
      <c r="W676" s="10">
        <f t="shared" si="50"/>
        <v>0.0006035561551452104</v>
      </c>
      <c r="Y676">
        <f t="shared" si="51"/>
        <v>0</v>
      </c>
      <c r="Z676" s="17">
        <f t="shared" si="52"/>
        <v>0</v>
      </c>
    </row>
    <row r="677" spans="1:26" ht="12.75">
      <c r="D677" s="11"/>
      <c r="E677" s="11"/>
      <c r="P677" s="9">
        <f t="shared" si="53"/>
        <v>0</v>
      </c>
      <c r="Q677" s="15"/>
      <c r="T677" s="16">
        <f t="shared" si="54"/>
        <v>0</v>
      </c>
      <c r="W677" s="10">
        <f t="shared" si="50"/>
        <v>0.0006035561551452104</v>
      </c>
      <c r="Y677">
        <f t="shared" si="51"/>
        <v>0</v>
      </c>
      <c r="Z677" s="17">
        <f t="shared" si="52"/>
        <v>0</v>
      </c>
    </row>
    <row r="678" spans="1:26" ht="12.75">
      <c r="D678" s="11"/>
      <c r="E678" s="11"/>
      <c r="P678" s="9">
        <f t="shared" si="53"/>
        <v>0</v>
      </c>
      <c r="Q678" s="15"/>
      <c r="T678" s="16">
        <f t="shared" si="54"/>
        <v>0</v>
      </c>
      <c r="W678" s="10">
        <f t="shared" si="50"/>
        <v>0.0006035561551452104</v>
      </c>
      <c r="Y678">
        <f t="shared" si="51"/>
        <v>0</v>
      </c>
      <c r="Z678" s="17">
        <f t="shared" si="52"/>
        <v>0</v>
      </c>
    </row>
    <row r="679" spans="1:26" ht="12.75">
      <c r="D679" s="11"/>
      <c r="E679" s="11"/>
      <c r="P679" s="9">
        <f t="shared" si="53"/>
        <v>0</v>
      </c>
      <c r="Q679" s="15"/>
      <c r="T679" s="16">
        <f t="shared" si="54"/>
        <v>0</v>
      </c>
      <c r="W679" s="10">
        <f t="shared" si="50"/>
        <v>0.0006035561551452104</v>
      </c>
      <c r="Y679">
        <f t="shared" si="51"/>
        <v>0</v>
      </c>
      <c r="Z679" s="17">
        <f t="shared" si="52"/>
        <v>0</v>
      </c>
    </row>
    <row r="680" spans="1:26" ht="12.75">
      <c r="D680" s="11"/>
      <c r="E680" s="11"/>
      <c r="P680" s="9">
        <f t="shared" si="53"/>
        <v>0</v>
      </c>
      <c r="Q680" s="15"/>
      <c r="T680" s="16">
        <f t="shared" si="54"/>
        <v>0</v>
      </c>
      <c r="W680" s="10">
        <f t="shared" si="50"/>
        <v>0.0006035561551452104</v>
      </c>
      <c r="Y680">
        <f t="shared" si="51"/>
        <v>0</v>
      </c>
      <c r="Z680" s="17">
        <f t="shared" si="52"/>
        <v>0</v>
      </c>
    </row>
    <row r="681" spans="1:26" ht="12.75">
      <c r="D681" s="11"/>
      <c r="E681" s="11"/>
      <c r="P681" s="9">
        <f t="shared" si="53"/>
        <v>0</v>
      </c>
      <c r="Q681" s="15"/>
      <c r="T681" s="16">
        <f t="shared" si="54"/>
        <v>0</v>
      </c>
      <c r="W681" s="10">
        <f t="shared" si="50"/>
        <v>0.0006035561551452104</v>
      </c>
      <c r="Y681">
        <f t="shared" si="51"/>
        <v>0</v>
      </c>
      <c r="Z681" s="17">
        <f t="shared" si="52"/>
        <v>0</v>
      </c>
    </row>
    <row r="682" spans="1:26" ht="12.75">
      <c r="D682" s="11"/>
      <c r="E682" s="11"/>
      <c r="P682" s="9">
        <f t="shared" si="53"/>
        <v>0</v>
      </c>
      <c r="Q682" s="15"/>
      <c r="T682" s="16">
        <f t="shared" si="54"/>
        <v>0</v>
      </c>
      <c r="W682" s="10">
        <f t="shared" si="50"/>
        <v>0.0006035561551452104</v>
      </c>
      <c r="Y682">
        <f t="shared" si="51"/>
        <v>0</v>
      </c>
      <c r="Z682" s="17">
        <f t="shared" si="52"/>
        <v>0</v>
      </c>
    </row>
    <row r="683" spans="1:26" ht="12.75">
      <c r="D683" s="11"/>
      <c r="E683" s="11"/>
      <c r="P683" s="9">
        <f t="shared" si="53"/>
        <v>0</v>
      </c>
      <c r="Q683" s="15"/>
      <c r="T683" s="16">
        <f t="shared" si="54"/>
        <v>0</v>
      </c>
      <c r="W683" s="10">
        <f t="shared" si="50"/>
        <v>0.0006035561551452104</v>
      </c>
      <c r="Y683">
        <f t="shared" si="51"/>
        <v>0</v>
      </c>
      <c r="Z683" s="17">
        <f t="shared" si="52"/>
        <v>0</v>
      </c>
    </row>
    <row r="684" spans="1:26" ht="12.75">
      <c r="D684" s="11"/>
      <c r="E684" s="11"/>
      <c r="P684" s="9">
        <f t="shared" si="53"/>
        <v>0</v>
      </c>
      <c r="Q684" s="15"/>
      <c r="T684" s="16">
        <f t="shared" si="54"/>
        <v>0</v>
      </c>
      <c r="W684" s="10">
        <f t="shared" si="50"/>
        <v>0.0006035561551452104</v>
      </c>
      <c r="Y684">
        <f t="shared" si="51"/>
        <v>0</v>
      </c>
      <c r="Z684" s="17">
        <f t="shared" si="52"/>
        <v>0</v>
      </c>
    </row>
    <row r="685" spans="1:26" ht="12.75">
      <c r="D685" s="11"/>
      <c r="E685" s="11"/>
      <c r="P685" s="9">
        <f t="shared" si="53"/>
        <v>0</v>
      </c>
      <c r="Q685" s="15"/>
      <c r="T685" s="16">
        <f t="shared" si="54"/>
        <v>0</v>
      </c>
      <c r="W685" s="10">
        <f t="shared" si="50"/>
        <v>0.0006035561551452104</v>
      </c>
      <c r="Y685">
        <f t="shared" si="51"/>
        <v>0</v>
      </c>
      <c r="Z685" s="17">
        <f t="shared" si="52"/>
        <v>0</v>
      </c>
    </row>
    <row r="686" spans="1:26" ht="12.75">
      <c r="D686" s="11"/>
      <c r="E686" s="11"/>
      <c r="P686" s="9">
        <f t="shared" si="53"/>
        <v>0</v>
      </c>
      <c r="Q686" s="15"/>
      <c r="T686" s="16">
        <f t="shared" si="54"/>
        <v>0</v>
      </c>
      <c r="W686" s="10">
        <f t="shared" si="50"/>
        <v>0.0006035561551452104</v>
      </c>
      <c r="Y686">
        <f t="shared" si="51"/>
        <v>0</v>
      </c>
      <c r="Z686" s="17">
        <f t="shared" si="52"/>
        <v>0</v>
      </c>
    </row>
    <row r="687" spans="1:26" ht="12.75">
      <c r="D687" s="11"/>
      <c r="E687" s="11"/>
      <c r="P687" s="9">
        <f t="shared" si="53"/>
        <v>0</v>
      </c>
      <c r="Q687" s="15"/>
      <c r="T687" s="16">
        <f t="shared" si="54"/>
        <v>0</v>
      </c>
      <c r="W687" s="10">
        <f t="shared" si="50"/>
        <v>0.0006035561551452104</v>
      </c>
      <c r="Y687">
        <f t="shared" si="51"/>
        <v>0</v>
      </c>
      <c r="Z687" s="17">
        <f t="shared" si="52"/>
        <v>0</v>
      </c>
    </row>
    <row r="688" spans="1:26" ht="12.75">
      <c r="D688" s="11"/>
      <c r="E688" s="11"/>
      <c r="P688" s="9">
        <f t="shared" si="53"/>
        <v>0</v>
      </c>
      <c r="Q688" s="15"/>
      <c r="T688" s="16">
        <f t="shared" si="54"/>
        <v>0</v>
      </c>
      <c r="W688" s="10">
        <f t="shared" si="50"/>
        <v>0.0006035561551452104</v>
      </c>
      <c r="Y688">
        <f t="shared" si="51"/>
        <v>0</v>
      </c>
      <c r="Z688" s="17">
        <f t="shared" si="52"/>
        <v>0</v>
      </c>
    </row>
    <row r="689" spans="1:26" ht="12.75">
      <c r="D689" s="11"/>
      <c r="E689" s="11"/>
      <c r="P689" s="9">
        <f t="shared" si="53"/>
        <v>0</v>
      </c>
      <c r="Q689" s="15"/>
      <c r="T689" s="16">
        <f t="shared" si="54"/>
        <v>0</v>
      </c>
      <c r="W689" s="10">
        <f t="shared" si="50"/>
        <v>0.0006035561551452104</v>
      </c>
      <c r="Y689">
        <f t="shared" si="51"/>
        <v>0</v>
      </c>
      <c r="Z689" s="17">
        <f t="shared" si="52"/>
        <v>0</v>
      </c>
    </row>
    <row r="690" spans="1:26" ht="12.75">
      <c r="D690" s="11"/>
      <c r="E690" s="11"/>
      <c r="P690" s="9">
        <f t="shared" si="53"/>
        <v>0</v>
      </c>
      <c r="Q690" s="15"/>
      <c r="T690" s="16">
        <f t="shared" si="54"/>
        <v>0</v>
      </c>
      <c r="W690" s="10">
        <f t="shared" si="50"/>
        <v>0.0006035561551452104</v>
      </c>
      <c r="Y690">
        <f t="shared" si="51"/>
        <v>0</v>
      </c>
      <c r="Z690" s="17">
        <f t="shared" si="52"/>
        <v>0</v>
      </c>
    </row>
    <row r="691" spans="1:26" ht="12.75">
      <c r="D691" s="11"/>
      <c r="E691" s="11"/>
      <c r="P691" s="9">
        <f t="shared" si="53"/>
        <v>0</v>
      </c>
      <c r="Q691" s="15"/>
      <c r="T691" s="16">
        <f t="shared" si="54"/>
        <v>0</v>
      </c>
      <c r="W691" s="10">
        <f aca="true" t="shared" si="55" ref="W691:W754">IF(((R692-R691)/$AA$3)&lt;=0.00003,((W690+W689+W688)/3),((R692-R691)/$AA$3))</f>
        <v>0.0006035561551452104</v>
      </c>
      <c r="Y691">
        <f t="shared" si="51"/>
        <v>0</v>
      </c>
      <c r="Z691" s="17">
        <f t="shared" si="52"/>
        <v>0</v>
      </c>
    </row>
    <row r="692" spans="1:26" ht="12.75">
      <c r="D692" s="11"/>
      <c r="E692" s="11"/>
      <c r="P692" s="9">
        <f t="shared" si="53"/>
        <v>0</v>
      </c>
      <c r="Q692" s="15"/>
      <c r="T692" s="16">
        <f t="shared" si="54"/>
        <v>0</v>
      </c>
      <c r="W692" s="10">
        <f t="shared" si="55"/>
        <v>0.0006035561551452104</v>
      </c>
      <c r="Y692">
        <f t="shared" si="51"/>
        <v>0</v>
      </c>
      <c r="Z692" s="17">
        <f t="shared" si="52"/>
        <v>0</v>
      </c>
    </row>
    <row r="693" spans="1:26" ht="12.75">
      <c r="D693" s="11"/>
      <c r="E693" s="11"/>
      <c r="P693" s="9">
        <f t="shared" si="53"/>
        <v>0</v>
      </c>
      <c r="Q693" s="15"/>
      <c r="T693" s="16">
        <f t="shared" si="54"/>
        <v>0</v>
      </c>
      <c r="W693" s="10">
        <f t="shared" si="55"/>
        <v>0.0006035561551452104</v>
      </c>
      <c r="Y693">
        <f t="shared" si="51"/>
        <v>0</v>
      </c>
      <c r="Z693" s="17">
        <f t="shared" si="52"/>
        <v>0</v>
      </c>
    </row>
    <row r="694" spans="1:26" ht="12.75">
      <c r="D694" s="11"/>
      <c r="E694" s="11"/>
      <c r="P694" s="9">
        <f t="shared" si="53"/>
        <v>0</v>
      </c>
      <c r="Q694" s="15"/>
      <c r="T694" s="16">
        <f t="shared" si="54"/>
        <v>0</v>
      </c>
      <c r="W694" s="10">
        <f t="shared" si="55"/>
        <v>0.0006035561551452104</v>
      </c>
      <c r="Y694">
        <f t="shared" si="51"/>
        <v>0</v>
      </c>
      <c r="Z694" s="17">
        <f t="shared" si="52"/>
        <v>0</v>
      </c>
    </row>
    <row r="695" spans="1:26" ht="12.75">
      <c r="D695" s="11"/>
      <c r="E695" s="11"/>
      <c r="P695" s="9">
        <f t="shared" si="53"/>
        <v>0</v>
      </c>
      <c r="Q695" s="15"/>
      <c r="T695" s="16">
        <f t="shared" si="54"/>
        <v>0</v>
      </c>
      <c r="W695" s="10">
        <f t="shared" si="55"/>
        <v>0.0006035561551452104</v>
      </c>
      <c r="Y695">
        <f t="shared" si="51"/>
        <v>0</v>
      </c>
      <c r="Z695" s="17">
        <f t="shared" si="52"/>
        <v>0</v>
      </c>
    </row>
    <row r="696" spans="1:26" ht="12.75">
      <c r="D696" s="11"/>
      <c r="E696" s="11"/>
      <c r="P696" s="9">
        <f t="shared" si="53"/>
        <v>0</v>
      </c>
      <c r="Q696" s="15"/>
      <c r="T696" s="16">
        <f t="shared" si="54"/>
        <v>0</v>
      </c>
      <c r="W696" s="10">
        <f t="shared" si="55"/>
        <v>0.0006035561551452104</v>
      </c>
      <c r="Y696">
        <f t="shared" si="51"/>
        <v>0</v>
      </c>
      <c r="Z696" s="17">
        <f t="shared" si="52"/>
        <v>0</v>
      </c>
    </row>
    <row r="697" spans="1:26" ht="12.75">
      <c r="D697" s="11"/>
      <c r="E697" s="11"/>
      <c r="P697" s="9">
        <f t="shared" si="53"/>
        <v>0</v>
      </c>
      <c r="Q697" s="15"/>
      <c r="T697" s="16">
        <f t="shared" si="54"/>
        <v>0</v>
      </c>
      <c r="W697" s="10">
        <f t="shared" si="55"/>
        <v>0.0006035561551452104</v>
      </c>
      <c r="Y697">
        <f t="shared" si="51"/>
        <v>0</v>
      </c>
      <c r="Z697" s="17">
        <f t="shared" si="52"/>
        <v>0</v>
      </c>
    </row>
    <row r="698" spans="1:26" ht="12.75">
      <c r="D698" s="11"/>
      <c r="E698" s="11"/>
      <c r="P698" s="9">
        <f t="shared" si="53"/>
        <v>0</v>
      </c>
      <c r="Q698" s="15"/>
      <c r="T698" s="16">
        <f t="shared" si="54"/>
        <v>0</v>
      </c>
      <c r="W698" s="10">
        <f t="shared" si="55"/>
        <v>0.0006035561551452104</v>
      </c>
      <c r="Y698">
        <f t="shared" si="51"/>
        <v>0</v>
      </c>
      <c r="Z698" s="17">
        <f t="shared" si="52"/>
        <v>0</v>
      </c>
    </row>
    <row r="699" spans="1:26" ht="12.75">
      <c r="D699" s="11"/>
      <c r="E699" s="11"/>
      <c r="P699" s="9">
        <f t="shared" si="53"/>
        <v>0</v>
      </c>
      <c r="Q699" s="15"/>
      <c r="T699" s="16">
        <f t="shared" si="54"/>
        <v>0</v>
      </c>
      <c r="W699" s="10">
        <f t="shared" si="55"/>
        <v>0.0006035561551452104</v>
      </c>
      <c r="Y699">
        <f t="shared" si="51"/>
        <v>0</v>
      </c>
      <c r="Z699" s="17">
        <f t="shared" si="52"/>
        <v>0</v>
      </c>
    </row>
    <row r="700" spans="1:26" ht="12.75">
      <c r="D700" s="11"/>
      <c r="E700" s="11"/>
      <c r="P700" s="9">
        <f t="shared" si="53"/>
        <v>0</v>
      </c>
      <c r="Q700" s="15"/>
      <c r="T700" s="16">
        <f t="shared" si="54"/>
        <v>0</v>
      </c>
      <c r="W700" s="10">
        <f t="shared" si="55"/>
        <v>0.0006035561551452104</v>
      </c>
      <c r="Y700">
        <f t="shared" si="51"/>
        <v>0</v>
      </c>
      <c r="Z700" s="17">
        <f t="shared" si="52"/>
        <v>0</v>
      </c>
    </row>
    <row r="701" spans="1:26" ht="12.75">
      <c r="D701" s="11"/>
      <c r="E701" s="11"/>
      <c r="P701" s="9">
        <f t="shared" si="53"/>
        <v>0</v>
      </c>
      <c r="Q701" s="15"/>
      <c r="T701" s="16">
        <f t="shared" si="54"/>
        <v>0</v>
      </c>
      <c r="W701" s="10">
        <f t="shared" si="55"/>
        <v>0.0006035561551452104</v>
      </c>
      <c r="Y701">
        <f t="shared" si="51"/>
        <v>0</v>
      </c>
      <c r="Z701" s="17">
        <f t="shared" si="52"/>
        <v>0</v>
      </c>
    </row>
    <row r="702" spans="1:26" ht="12.75">
      <c r="D702" s="11"/>
      <c r="E702" s="11"/>
      <c r="P702" s="9">
        <f t="shared" si="53"/>
        <v>0</v>
      </c>
      <c r="Q702" s="15"/>
      <c r="T702" s="16">
        <f t="shared" si="54"/>
        <v>0</v>
      </c>
      <c r="W702" s="10">
        <f t="shared" si="55"/>
        <v>0.0006035561551452104</v>
      </c>
      <c r="Y702">
        <f t="shared" si="51"/>
        <v>0</v>
      </c>
      <c r="Z702" s="17">
        <f t="shared" si="52"/>
        <v>0</v>
      </c>
    </row>
    <row r="703" spans="1:26" ht="12.75">
      <c r="D703" s="11"/>
      <c r="E703" s="11"/>
      <c r="P703" s="9">
        <f t="shared" si="53"/>
        <v>0</v>
      </c>
      <c r="Q703" s="15"/>
      <c r="T703" s="16">
        <f t="shared" si="54"/>
        <v>0</v>
      </c>
      <c r="W703" s="10">
        <f t="shared" si="55"/>
        <v>0.0006035561551452104</v>
      </c>
      <c r="Y703">
        <f t="shared" si="51"/>
        <v>0</v>
      </c>
      <c r="Z703" s="17">
        <f t="shared" si="52"/>
        <v>0</v>
      </c>
    </row>
    <row r="704" spans="1:26" ht="12.75">
      <c r="D704" s="11"/>
      <c r="E704" s="11"/>
      <c r="P704" s="9">
        <f t="shared" si="53"/>
        <v>0</v>
      </c>
      <c r="Q704" s="15"/>
      <c r="T704" s="16">
        <f t="shared" si="54"/>
        <v>0</v>
      </c>
      <c r="W704" s="10">
        <f t="shared" si="55"/>
        <v>0.0006035561551452104</v>
      </c>
      <c r="Y704">
        <f t="shared" si="51"/>
        <v>0</v>
      </c>
      <c r="Z704" s="17">
        <f t="shared" si="52"/>
        <v>0</v>
      </c>
    </row>
    <row r="705" spans="1:26" ht="12.75">
      <c r="D705" s="11"/>
      <c r="E705" s="11"/>
      <c r="P705" s="9">
        <f t="shared" si="53"/>
        <v>0</v>
      </c>
      <c r="Q705" s="15"/>
      <c r="T705" s="16">
        <f t="shared" si="54"/>
        <v>0</v>
      </c>
      <c r="W705" s="10">
        <f t="shared" si="55"/>
        <v>0.0006035561551452104</v>
      </c>
      <c r="Y705">
        <f t="shared" si="51"/>
        <v>0</v>
      </c>
      <c r="Z705" s="17">
        <f t="shared" si="52"/>
        <v>0</v>
      </c>
    </row>
    <row r="706" spans="1:26" ht="12.75">
      <c r="D706" s="11"/>
      <c r="E706" s="11"/>
      <c r="P706" s="9">
        <f t="shared" si="53"/>
        <v>0</v>
      </c>
      <c r="Q706" s="15"/>
      <c r="T706" s="16">
        <f t="shared" si="54"/>
        <v>0</v>
      </c>
      <c r="W706" s="10">
        <f t="shared" si="55"/>
        <v>0.0006035561551452104</v>
      </c>
      <c r="Y706">
        <f t="shared" si="51"/>
        <v>0</v>
      </c>
      <c r="Z706" s="17">
        <f t="shared" si="52"/>
        <v>0</v>
      </c>
    </row>
    <row r="707" spans="1:26" ht="12.75">
      <c r="D707" s="11"/>
      <c r="E707" s="11"/>
      <c r="P707" s="9">
        <f t="shared" si="53"/>
        <v>0</v>
      </c>
      <c r="Q707" s="15"/>
      <c r="T707" s="16">
        <f t="shared" si="54"/>
        <v>0</v>
      </c>
      <c r="W707" s="10">
        <f t="shared" si="55"/>
        <v>0.0006035561551452104</v>
      </c>
      <c r="Y707">
        <f aca="true" t="shared" si="56" ref="Y707:Y770">X708*(1-$AB$3)</f>
        <v>0</v>
      </c>
      <c r="Z707" s="17">
        <f aca="true" t="shared" si="57" ref="Z707:Z770">(X707*$AB$3)+Y707</f>
        <v>0</v>
      </c>
    </row>
    <row r="708" spans="1:26" ht="12.75">
      <c r="D708" s="11"/>
      <c r="E708" s="11"/>
      <c r="P708" s="9">
        <f t="shared" si="53"/>
        <v>0</v>
      </c>
      <c r="Q708" s="15"/>
      <c r="T708" s="16">
        <f t="shared" si="54"/>
        <v>0</v>
      </c>
      <c r="W708" s="10">
        <f t="shared" si="55"/>
        <v>0.0006035561551452104</v>
      </c>
      <c r="Y708">
        <f t="shared" si="56"/>
        <v>0</v>
      </c>
      <c r="Z708" s="17">
        <f t="shared" si="57"/>
        <v>0</v>
      </c>
    </row>
    <row r="709" spans="1:26" ht="12.75">
      <c r="D709" s="11"/>
      <c r="E709" s="11"/>
      <c r="P709" s="9">
        <f aca="true" t="shared" si="58" ref="P709:P772">O708</f>
        <v>0</v>
      </c>
      <c r="Q709" s="15"/>
      <c r="T709" s="16">
        <f t="shared" si="54"/>
        <v>0</v>
      </c>
      <c r="W709" s="10">
        <f t="shared" si="55"/>
        <v>0.0006035561551452104</v>
      </c>
      <c r="Y709">
        <f t="shared" si="56"/>
        <v>0</v>
      </c>
      <c r="Z709" s="17">
        <f t="shared" si="57"/>
        <v>0</v>
      </c>
    </row>
    <row r="710" spans="1:26" ht="12.75">
      <c r="D710" s="11"/>
      <c r="E710" s="11"/>
      <c r="P710" s="9">
        <f t="shared" si="58"/>
        <v>0</v>
      </c>
      <c r="Q710" s="15"/>
      <c r="T710" s="16">
        <f t="shared" si="54"/>
        <v>0</v>
      </c>
      <c r="W710" s="10">
        <f t="shared" si="55"/>
        <v>0.0006035561551452104</v>
      </c>
      <c r="Y710">
        <f t="shared" si="56"/>
        <v>0</v>
      </c>
      <c r="Z710" s="17">
        <f t="shared" si="57"/>
        <v>0</v>
      </c>
    </row>
    <row r="711" spans="1:26" ht="12.75">
      <c r="D711" s="11"/>
      <c r="E711" s="11"/>
      <c r="P711" s="9">
        <f t="shared" si="58"/>
        <v>0</v>
      </c>
      <c r="Q711" s="15"/>
      <c r="T711" s="16">
        <f aca="true" t="shared" si="59" ref="T711:T774">IF(((S711+S712)/2)&gt;0.012,0.012,IF(((S711+S712)/2)&lt;-0.02,-0.02,(S711+S712)/2))</f>
        <v>0</v>
      </c>
      <c r="W711" s="10">
        <f t="shared" si="55"/>
        <v>0.0006035561551452104</v>
      </c>
      <c r="Y711">
        <f t="shared" si="56"/>
        <v>0</v>
      </c>
      <c r="Z711" s="17">
        <f t="shared" si="57"/>
        <v>0</v>
      </c>
    </row>
    <row r="712" spans="1:26" ht="12.75">
      <c r="D712" s="11"/>
      <c r="E712" s="11"/>
      <c r="P712" s="9">
        <f t="shared" si="58"/>
        <v>0</v>
      </c>
      <c r="Q712" s="15"/>
      <c r="T712" s="16">
        <f t="shared" si="59"/>
        <v>0</v>
      </c>
      <c r="W712" s="10">
        <f t="shared" si="55"/>
        <v>0.0006035561551452104</v>
      </c>
      <c r="Y712">
        <f t="shared" si="56"/>
        <v>0</v>
      </c>
      <c r="Z712" s="17">
        <f t="shared" si="57"/>
        <v>0</v>
      </c>
    </row>
    <row r="713" spans="1:26" ht="12.75">
      <c r="D713" s="11"/>
      <c r="E713" s="11"/>
      <c r="P713" s="9">
        <f t="shared" si="58"/>
        <v>0</v>
      </c>
      <c r="Q713" s="15"/>
      <c r="T713" s="16">
        <f t="shared" si="59"/>
        <v>0</v>
      </c>
      <c r="W713" s="10">
        <f t="shared" si="55"/>
        <v>0.0006035561551452104</v>
      </c>
      <c r="Y713">
        <f t="shared" si="56"/>
        <v>0</v>
      </c>
      <c r="Z713" s="17">
        <f t="shared" si="57"/>
        <v>0</v>
      </c>
    </row>
    <row r="714" spans="1:26" ht="12.75">
      <c r="D714" s="11"/>
      <c r="E714" s="11"/>
      <c r="P714" s="9">
        <f t="shared" si="58"/>
        <v>0</v>
      </c>
      <c r="Q714" s="15"/>
      <c r="T714" s="16">
        <f t="shared" si="59"/>
        <v>0</v>
      </c>
      <c r="W714" s="10">
        <f t="shared" si="55"/>
        <v>0.0006035561551452104</v>
      </c>
      <c r="Y714">
        <f t="shared" si="56"/>
        <v>0</v>
      </c>
      <c r="Z714" s="17">
        <f t="shared" si="57"/>
        <v>0</v>
      </c>
    </row>
    <row r="715" spans="1:26" ht="12.75">
      <c r="D715" s="11"/>
      <c r="E715" s="11"/>
      <c r="P715" s="9">
        <f t="shared" si="58"/>
        <v>0</v>
      </c>
      <c r="Q715" s="15"/>
      <c r="T715" s="16">
        <f t="shared" si="59"/>
        <v>0</v>
      </c>
      <c r="W715" s="10">
        <f t="shared" si="55"/>
        <v>0.0006035561551452104</v>
      </c>
      <c r="Y715">
        <f t="shared" si="56"/>
        <v>0</v>
      </c>
      <c r="Z715" s="17">
        <f t="shared" si="57"/>
        <v>0</v>
      </c>
    </row>
    <row r="716" spans="1:26" ht="12.75">
      <c r="D716" s="11"/>
      <c r="E716" s="11"/>
      <c r="P716" s="9">
        <f t="shared" si="58"/>
        <v>0</v>
      </c>
      <c r="Q716" s="15"/>
      <c r="T716" s="16">
        <f t="shared" si="59"/>
        <v>0</v>
      </c>
      <c r="W716" s="10">
        <f t="shared" si="55"/>
        <v>0.0006035561551452104</v>
      </c>
      <c r="Y716">
        <f t="shared" si="56"/>
        <v>0</v>
      </c>
      <c r="Z716" s="17">
        <f t="shared" si="57"/>
        <v>0</v>
      </c>
    </row>
    <row r="717" spans="1:26" ht="12.75">
      <c r="D717" s="11"/>
      <c r="E717" s="11"/>
      <c r="P717" s="9">
        <f t="shared" si="58"/>
        <v>0</v>
      </c>
      <c r="Q717" s="15"/>
      <c r="T717" s="16">
        <f t="shared" si="59"/>
        <v>0</v>
      </c>
      <c r="W717" s="10">
        <f t="shared" si="55"/>
        <v>0.0006035561551452104</v>
      </c>
      <c r="Y717">
        <f t="shared" si="56"/>
        <v>0</v>
      </c>
      <c r="Z717" s="17">
        <f t="shared" si="57"/>
        <v>0</v>
      </c>
    </row>
    <row r="718" spans="1:26" ht="12.75">
      <c r="D718" s="11"/>
      <c r="E718" s="11"/>
      <c r="P718" s="9">
        <f t="shared" si="58"/>
        <v>0</v>
      </c>
      <c r="Q718" s="15"/>
      <c r="T718" s="16">
        <f t="shared" si="59"/>
        <v>0</v>
      </c>
      <c r="W718" s="10">
        <f t="shared" si="55"/>
        <v>0.0006035561551452104</v>
      </c>
      <c r="Y718">
        <f t="shared" si="56"/>
        <v>0</v>
      </c>
      <c r="Z718" s="17">
        <f t="shared" si="57"/>
        <v>0</v>
      </c>
    </row>
    <row r="719" spans="1:26" ht="12.75">
      <c r="D719" s="11"/>
      <c r="E719" s="11"/>
      <c r="P719" s="9">
        <f t="shared" si="58"/>
        <v>0</v>
      </c>
      <c r="Q719" s="15"/>
      <c r="T719" s="16">
        <f t="shared" si="59"/>
        <v>0</v>
      </c>
      <c r="W719" s="10">
        <f t="shared" si="55"/>
        <v>0.0006035561551452104</v>
      </c>
      <c r="Y719">
        <f t="shared" si="56"/>
        <v>0</v>
      </c>
      <c r="Z719" s="17">
        <f t="shared" si="57"/>
        <v>0</v>
      </c>
    </row>
    <row r="720" spans="1:26" ht="12.75">
      <c r="D720" s="11"/>
      <c r="E720" s="11"/>
      <c r="P720" s="9">
        <f t="shared" si="58"/>
        <v>0</v>
      </c>
      <c r="Q720" s="15"/>
      <c r="T720" s="16">
        <f t="shared" si="59"/>
        <v>0</v>
      </c>
      <c r="W720" s="10">
        <f t="shared" si="55"/>
        <v>0.0006035561551452104</v>
      </c>
      <c r="Y720">
        <f t="shared" si="56"/>
        <v>0</v>
      </c>
      <c r="Z720" s="17">
        <f t="shared" si="57"/>
        <v>0</v>
      </c>
    </row>
    <row r="721" spans="1:26" ht="12.75">
      <c r="D721" s="11"/>
      <c r="E721" s="11"/>
      <c r="P721" s="9">
        <f t="shared" si="58"/>
        <v>0</v>
      </c>
      <c r="Q721" s="15"/>
      <c r="T721" s="16">
        <f t="shared" si="59"/>
        <v>0</v>
      </c>
      <c r="W721" s="10">
        <f t="shared" si="55"/>
        <v>0.0006035561551452104</v>
      </c>
      <c r="Y721">
        <f t="shared" si="56"/>
        <v>0</v>
      </c>
      <c r="Z721" s="17">
        <f t="shared" si="57"/>
        <v>0</v>
      </c>
    </row>
    <row r="722" spans="1:26" ht="12.75">
      <c r="D722" s="11"/>
      <c r="E722" s="11"/>
      <c r="P722" s="9">
        <f t="shared" si="58"/>
        <v>0</v>
      </c>
      <c r="Q722" s="15"/>
      <c r="T722" s="16">
        <f t="shared" si="59"/>
        <v>0</v>
      </c>
      <c r="W722" s="10">
        <f t="shared" si="55"/>
        <v>0.0006035561551452104</v>
      </c>
      <c r="Y722">
        <f t="shared" si="56"/>
        <v>0</v>
      </c>
      <c r="Z722" s="17">
        <f t="shared" si="57"/>
        <v>0</v>
      </c>
    </row>
    <row r="723" spans="1:26" ht="12.75">
      <c r="D723" s="11"/>
      <c r="E723" s="11"/>
      <c r="P723" s="9">
        <f t="shared" si="58"/>
        <v>0</v>
      </c>
      <c r="Q723" s="15"/>
      <c r="T723" s="16">
        <f t="shared" si="59"/>
        <v>0</v>
      </c>
      <c r="W723" s="10">
        <f t="shared" si="55"/>
        <v>0.0006035561551452104</v>
      </c>
      <c r="Y723">
        <f t="shared" si="56"/>
        <v>0</v>
      </c>
      <c r="Z723" s="17">
        <f t="shared" si="57"/>
        <v>0</v>
      </c>
    </row>
    <row r="724" spans="1:26" ht="12.75">
      <c r="D724" s="11"/>
      <c r="E724" s="11"/>
      <c r="P724" s="9">
        <f t="shared" si="58"/>
        <v>0</v>
      </c>
      <c r="Q724" s="15"/>
      <c r="T724" s="16">
        <f t="shared" si="59"/>
        <v>0</v>
      </c>
      <c r="W724" s="10">
        <f t="shared" si="55"/>
        <v>0.0006035561551452104</v>
      </c>
      <c r="Y724">
        <f t="shared" si="56"/>
        <v>0</v>
      </c>
      <c r="Z724" s="17">
        <f t="shared" si="57"/>
        <v>0</v>
      </c>
    </row>
    <row r="725" spans="1:26" ht="12.75">
      <c r="D725" s="11"/>
      <c r="E725" s="11"/>
      <c r="P725" s="9">
        <f t="shared" si="58"/>
        <v>0</v>
      </c>
      <c r="Q725" s="15"/>
      <c r="T725" s="16">
        <f t="shared" si="59"/>
        <v>0</v>
      </c>
      <c r="W725" s="10">
        <f t="shared" si="55"/>
        <v>0.0006035561551452104</v>
      </c>
      <c r="Y725">
        <f t="shared" si="56"/>
        <v>0</v>
      </c>
      <c r="Z725" s="17">
        <f t="shared" si="57"/>
        <v>0</v>
      </c>
    </row>
    <row r="726" spans="1:26" ht="12.75">
      <c r="D726" s="11"/>
      <c r="E726" s="11"/>
      <c r="P726" s="9">
        <f t="shared" si="58"/>
        <v>0</v>
      </c>
      <c r="Q726" s="15"/>
      <c r="T726" s="16">
        <f t="shared" si="59"/>
        <v>0</v>
      </c>
      <c r="W726" s="10">
        <f t="shared" si="55"/>
        <v>0.0006035561551452104</v>
      </c>
      <c r="Y726">
        <f t="shared" si="56"/>
        <v>0</v>
      </c>
      <c r="Z726" s="17">
        <f t="shared" si="57"/>
        <v>0</v>
      </c>
    </row>
    <row r="727" spans="1:26" ht="12.75">
      <c r="D727" s="11"/>
      <c r="E727" s="11"/>
      <c r="P727" s="9">
        <f t="shared" si="58"/>
        <v>0</v>
      </c>
      <c r="Q727" s="15"/>
      <c r="T727" s="16">
        <f t="shared" si="59"/>
        <v>0</v>
      </c>
      <c r="W727" s="10">
        <f t="shared" si="55"/>
        <v>0.0006035561551452104</v>
      </c>
      <c r="Y727">
        <f t="shared" si="56"/>
        <v>0</v>
      </c>
      <c r="Z727" s="17">
        <f t="shared" si="57"/>
        <v>0</v>
      </c>
    </row>
    <row r="728" spans="1:26" ht="12.75">
      <c r="D728" s="11"/>
      <c r="E728" s="11"/>
      <c r="P728" s="9">
        <f t="shared" si="58"/>
        <v>0</v>
      </c>
      <c r="Q728" s="15"/>
      <c r="T728" s="16">
        <f t="shared" si="59"/>
        <v>0</v>
      </c>
      <c r="W728" s="10">
        <f t="shared" si="55"/>
        <v>0.0006035561551452104</v>
      </c>
      <c r="Y728">
        <f t="shared" si="56"/>
        <v>0</v>
      </c>
      <c r="Z728" s="17">
        <f t="shared" si="57"/>
        <v>0</v>
      </c>
    </row>
    <row r="729" spans="1:26" ht="12.75">
      <c r="D729" s="11"/>
      <c r="E729" s="11"/>
      <c r="P729" s="9">
        <f t="shared" si="58"/>
        <v>0</v>
      </c>
      <c r="Q729" s="15"/>
      <c r="T729" s="16">
        <f t="shared" si="59"/>
        <v>0</v>
      </c>
      <c r="W729" s="10">
        <f t="shared" si="55"/>
        <v>0.0006035561551452104</v>
      </c>
      <c r="Y729">
        <f t="shared" si="56"/>
        <v>0</v>
      </c>
      <c r="Z729" s="17">
        <f t="shared" si="57"/>
        <v>0</v>
      </c>
    </row>
    <row r="730" spans="1:26" ht="12.75">
      <c r="D730" s="11"/>
      <c r="E730" s="11"/>
      <c r="P730" s="9">
        <f t="shared" si="58"/>
        <v>0</v>
      </c>
      <c r="Q730" s="15"/>
      <c r="T730" s="16">
        <f t="shared" si="59"/>
        <v>0</v>
      </c>
      <c r="W730" s="10">
        <f t="shared" si="55"/>
        <v>0.0006035561551452104</v>
      </c>
      <c r="Y730">
        <f t="shared" si="56"/>
        <v>0</v>
      </c>
      <c r="Z730" s="17">
        <f t="shared" si="57"/>
        <v>0</v>
      </c>
    </row>
    <row r="731" spans="1:26" ht="12.75">
      <c r="D731" s="11"/>
      <c r="E731" s="11"/>
      <c r="P731" s="9">
        <f t="shared" si="58"/>
        <v>0</v>
      </c>
      <c r="Q731" s="15"/>
      <c r="T731" s="16">
        <f t="shared" si="59"/>
        <v>0</v>
      </c>
      <c r="W731" s="10">
        <f t="shared" si="55"/>
        <v>0.0006035561551452104</v>
      </c>
      <c r="Y731">
        <f t="shared" si="56"/>
        <v>0</v>
      </c>
      <c r="Z731" s="17">
        <f t="shared" si="57"/>
        <v>0</v>
      </c>
    </row>
    <row r="732" spans="1:26" ht="12.75">
      <c r="D732" s="11"/>
      <c r="E732" s="11"/>
      <c r="P732" s="9">
        <f t="shared" si="58"/>
        <v>0</v>
      </c>
      <c r="Q732" s="15"/>
      <c r="T732" s="16">
        <f t="shared" si="59"/>
        <v>0</v>
      </c>
      <c r="W732" s="10">
        <f t="shared" si="55"/>
        <v>0.0006035561551452104</v>
      </c>
      <c r="Y732">
        <f t="shared" si="56"/>
        <v>0</v>
      </c>
      <c r="Z732" s="17">
        <f t="shared" si="57"/>
        <v>0</v>
      </c>
    </row>
    <row r="733" spans="1:26" ht="12.75">
      <c r="D733" s="11"/>
      <c r="E733" s="11"/>
      <c r="P733" s="9">
        <f t="shared" si="58"/>
        <v>0</v>
      </c>
      <c r="Q733" s="15"/>
      <c r="T733" s="16">
        <f t="shared" si="59"/>
        <v>0</v>
      </c>
      <c r="W733" s="10">
        <f t="shared" si="55"/>
        <v>0.0006035561551452104</v>
      </c>
      <c r="Y733">
        <f t="shared" si="56"/>
        <v>0</v>
      </c>
      <c r="Z733" s="17">
        <f t="shared" si="57"/>
        <v>0</v>
      </c>
    </row>
    <row r="734" spans="1:26" ht="12.75">
      <c r="D734" s="11"/>
      <c r="E734" s="11"/>
      <c r="P734" s="9">
        <f t="shared" si="58"/>
        <v>0</v>
      </c>
      <c r="Q734" s="15"/>
      <c r="T734" s="16">
        <f t="shared" si="59"/>
        <v>0</v>
      </c>
      <c r="W734" s="10">
        <f t="shared" si="55"/>
        <v>0.0006035561551452104</v>
      </c>
      <c r="Y734">
        <f t="shared" si="56"/>
        <v>0</v>
      </c>
      <c r="Z734" s="17">
        <f t="shared" si="57"/>
        <v>0</v>
      </c>
    </row>
    <row r="735" spans="1:26" ht="12.75">
      <c r="D735" s="11"/>
      <c r="E735" s="11"/>
      <c r="P735" s="9">
        <f t="shared" si="58"/>
        <v>0</v>
      </c>
      <c r="Q735" s="15"/>
      <c r="T735" s="16">
        <f t="shared" si="59"/>
        <v>0</v>
      </c>
      <c r="W735" s="10">
        <f t="shared" si="55"/>
        <v>0.0006035561551452104</v>
      </c>
      <c r="Y735">
        <f t="shared" si="56"/>
        <v>0</v>
      </c>
      <c r="Z735" s="17">
        <f t="shared" si="57"/>
        <v>0</v>
      </c>
    </row>
    <row r="736" spans="1:26" ht="12.75">
      <c r="D736" s="11"/>
      <c r="E736" s="11"/>
      <c r="P736" s="9">
        <f t="shared" si="58"/>
        <v>0</v>
      </c>
      <c r="Q736" s="15"/>
      <c r="T736" s="16">
        <f t="shared" si="59"/>
        <v>0</v>
      </c>
      <c r="W736" s="10">
        <f t="shared" si="55"/>
        <v>0.0006035561551452104</v>
      </c>
      <c r="Y736">
        <f t="shared" si="56"/>
        <v>0</v>
      </c>
      <c r="Z736" s="17">
        <f t="shared" si="57"/>
        <v>0</v>
      </c>
    </row>
    <row r="737" spans="1:26" ht="12.75">
      <c r="D737" s="11"/>
      <c r="E737" s="11"/>
      <c r="P737" s="9">
        <f t="shared" si="58"/>
        <v>0</v>
      </c>
      <c r="Q737" s="15"/>
      <c r="T737" s="16">
        <f t="shared" si="59"/>
        <v>0</v>
      </c>
      <c r="W737" s="10">
        <f t="shared" si="55"/>
        <v>0.0006035561551452104</v>
      </c>
      <c r="Y737">
        <f t="shared" si="56"/>
        <v>0</v>
      </c>
      <c r="Z737" s="17">
        <f t="shared" si="57"/>
        <v>0</v>
      </c>
    </row>
    <row r="738" spans="1:26" ht="12.75">
      <c r="D738" s="11"/>
      <c r="E738" s="11"/>
      <c r="P738" s="9">
        <f t="shared" si="58"/>
        <v>0</v>
      </c>
      <c r="Q738" s="15"/>
      <c r="T738" s="16">
        <f t="shared" si="59"/>
        <v>0</v>
      </c>
      <c r="W738" s="10">
        <f t="shared" si="55"/>
        <v>0.0006035561551452104</v>
      </c>
      <c r="Y738">
        <f t="shared" si="56"/>
        <v>0</v>
      </c>
      <c r="Z738" s="17">
        <f t="shared" si="57"/>
        <v>0</v>
      </c>
    </row>
    <row r="739" spans="1:26" ht="12.75">
      <c r="D739" s="11"/>
      <c r="E739" s="11"/>
      <c r="P739" s="9">
        <f t="shared" si="58"/>
        <v>0</v>
      </c>
      <c r="Q739" s="15"/>
      <c r="T739" s="16">
        <f t="shared" si="59"/>
        <v>0</v>
      </c>
      <c r="W739" s="10">
        <f t="shared" si="55"/>
        <v>0.0006035561551452104</v>
      </c>
      <c r="Y739">
        <f t="shared" si="56"/>
        <v>0</v>
      </c>
      <c r="Z739" s="17">
        <f t="shared" si="57"/>
        <v>0</v>
      </c>
    </row>
    <row r="740" spans="1:26" ht="12.75">
      <c r="D740" s="11"/>
      <c r="E740" s="11"/>
      <c r="P740" s="9">
        <f t="shared" si="58"/>
        <v>0</v>
      </c>
      <c r="Q740" s="15"/>
      <c r="T740" s="16">
        <f t="shared" si="59"/>
        <v>0</v>
      </c>
      <c r="W740" s="10">
        <f t="shared" si="55"/>
        <v>0.0006035561551452104</v>
      </c>
      <c r="Y740">
        <f t="shared" si="56"/>
        <v>0</v>
      </c>
      <c r="Z740" s="17">
        <f t="shared" si="57"/>
        <v>0</v>
      </c>
    </row>
    <row r="741" spans="1:26" ht="12.75">
      <c r="D741" s="11"/>
      <c r="E741" s="11"/>
      <c r="P741" s="9">
        <f t="shared" si="58"/>
        <v>0</v>
      </c>
      <c r="Q741" s="15"/>
      <c r="T741" s="16">
        <f t="shared" si="59"/>
        <v>0</v>
      </c>
      <c r="W741" s="10">
        <f t="shared" si="55"/>
        <v>0.0006035561551452104</v>
      </c>
      <c r="Y741">
        <f t="shared" si="56"/>
        <v>0</v>
      </c>
      <c r="Z741" s="17">
        <f t="shared" si="57"/>
        <v>0</v>
      </c>
    </row>
    <row r="742" spans="1:26" ht="12.75">
      <c r="D742" s="11"/>
      <c r="E742" s="11"/>
      <c r="P742" s="9">
        <f t="shared" si="58"/>
        <v>0</v>
      </c>
      <c r="Q742" s="15"/>
      <c r="T742" s="16">
        <f t="shared" si="59"/>
        <v>0</v>
      </c>
      <c r="W742" s="10">
        <f t="shared" si="55"/>
        <v>0.0006035561551452104</v>
      </c>
      <c r="Y742">
        <f t="shared" si="56"/>
        <v>0</v>
      </c>
      <c r="Z742" s="17">
        <f t="shared" si="57"/>
        <v>0</v>
      </c>
    </row>
    <row r="743" spans="1:26" ht="12.75">
      <c r="D743" s="11"/>
      <c r="E743" s="11"/>
      <c r="P743" s="9">
        <f t="shared" si="58"/>
        <v>0</v>
      </c>
      <c r="Q743" s="15"/>
      <c r="T743" s="16">
        <f t="shared" si="59"/>
        <v>0</v>
      </c>
      <c r="W743" s="10">
        <f t="shared" si="55"/>
        <v>0.0006035561551452104</v>
      </c>
      <c r="Y743">
        <f t="shared" si="56"/>
        <v>0</v>
      </c>
      <c r="Z743" s="17">
        <f t="shared" si="57"/>
        <v>0</v>
      </c>
    </row>
    <row r="744" spans="1:26" ht="12.75">
      <c r="D744" s="11"/>
      <c r="E744" s="11"/>
      <c r="P744" s="9">
        <f t="shared" si="58"/>
        <v>0</v>
      </c>
      <c r="Q744" s="15"/>
      <c r="T744" s="16">
        <f t="shared" si="59"/>
        <v>0</v>
      </c>
      <c r="W744" s="10">
        <f t="shared" si="55"/>
        <v>0.0006035561551452104</v>
      </c>
      <c r="Y744">
        <f t="shared" si="56"/>
        <v>0</v>
      </c>
      <c r="Z744" s="17">
        <f t="shared" si="57"/>
        <v>0</v>
      </c>
    </row>
    <row r="745" spans="1:26" ht="12.75">
      <c r="D745" s="11"/>
      <c r="E745" s="11"/>
      <c r="P745" s="9">
        <f t="shared" si="58"/>
        <v>0</v>
      </c>
      <c r="Q745" s="15"/>
      <c r="T745" s="16">
        <f t="shared" si="59"/>
        <v>0</v>
      </c>
      <c r="W745" s="10">
        <f t="shared" si="55"/>
        <v>0.0006035561551452104</v>
      </c>
      <c r="Y745">
        <f t="shared" si="56"/>
        <v>0</v>
      </c>
      <c r="Z745" s="17">
        <f t="shared" si="57"/>
        <v>0</v>
      </c>
    </row>
    <row r="746" spans="1:26" ht="12.75">
      <c r="D746" s="11"/>
      <c r="E746" s="11"/>
      <c r="P746" s="9">
        <f t="shared" si="58"/>
        <v>0</v>
      </c>
      <c r="Q746" s="15"/>
      <c r="T746" s="16">
        <f t="shared" si="59"/>
        <v>0</v>
      </c>
      <c r="W746" s="10">
        <f t="shared" si="55"/>
        <v>0.0006035561551452104</v>
      </c>
      <c r="Y746">
        <f t="shared" si="56"/>
        <v>0</v>
      </c>
      <c r="Z746" s="17">
        <f t="shared" si="57"/>
        <v>0</v>
      </c>
    </row>
    <row r="747" spans="1:26" ht="12.75">
      <c r="D747" s="11"/>
      <c r="E747" s="11"/>
      <c r="P747" s="9">
        <f t="shared" si="58"/>
        <v>0</v>
      </c>
      <c r="Q747" s="15"/>
      <c r="T747" s="16">
        <f t="shared" si="59"/>
        <v>0</v>
      </c>
      <c r="W747" s="10">
        <f t="shared" si="55"/>
        <v>0.0006035561551452104</v>
      </c>
      <c r="Y747">
        <f t="shared" si="56"/>
        <v>0</v>
      </c>
      <c r="Z747" s="17">
        <f t="shared" si="57"/>
        <v>0</v>
      </c>
    </row>
    <row r="748" spans="1:26" ht="12.75">
      <c r="D748" s="11"/>
      <c r="E748" s="11"/>
      <c r="P748" s="9">
        <f t="shared" si="58"/>
        <v>0</v>
      </c>
      <c r="Q748" s="15"/>
      <c r="T748" s="16">
        <f t="shared" si="59"/>
        <v>0</v>
      </c>
      <c r="W748" s="10">
        <f t="shared" si="55"/>
        <v>0.0006035561551452104</v>
      </c>
      <c r="Y748">
        <f t="shared" si="56"/>
        <v>0</v>
      </c>
      <c r="Z748" s="17">
        <f t="shared" si="57"/>
        <v>0</v>
      </c>
    </row>
    <row r="749" spans="1:26" ht="12.75">
      <c r="D749" s="11"/>
      <c r="E749" s="11"/>
      <c r="P749" s="9">
        <f t="shared" si="58"/>
        <v>0</v>
      </c>
      <c r="Q749" s="15"/>
      <c r="T749" s="16">
        <f t="shared" si="59"/>
        <v>0</v>
      </c>
      <c r="W749" s="10">
        <f t="shared" si="55"/>
        <v>0.0006035561551452104</v>
      </c>
      <c r="Y749">
        <f t="shared" si="56"/>
        <v>0</v>
      </c>
      <c r="Z749" s="17">
        <f t="shared" si="57"/>
        <v>0</v>
      </c>
    </row>
    <row r="750" spans="1:26" ht="12.75">
      <c r="D750" s="11"/>
      <c r="E750" s="11"/>
      <c r="P750" s="9">
        <f t="shared" si="58"/>
        <v>0</v>
      </c>
      <c r="Q750" s="15"/>
      <c r="T750" s="16">
        <f t="shared" si="59"/>
        <v>0</v>
      </c>
      <c r="W750" s="10">
        <f t="shared" si="55"/>
        <v>0.0006035561551452104</v>
      </c>
      <c r="Y750">
        <f t="shared" si="56"/>
        <v>0</v>
      </c>
      <c r="Z750" s="17">
        <f t="shared" si="57"/>
        <v>0</v>
      </c>
    </row>
    <row r="751" spans="1:26" ht="12.75">
      <c r="D751" s="11"/>
      <c r="E751" s="11"/>
      <c r="P751" s="9">
        <f t="shared" si="58"/>
        <v>0</v>
      </c>
      <c r="Q751" s="15"/>
      <c r="T751" s="16">
        <f t="shared" si="59"/>
        <v>0</v>
      </c>
      <c r="W751" s="10">
        <f t="shared" si="55"/>
        <v>0.0006035561551452104</v>
      </c>
      <c r="Y751">
        <f t="shared" si="56"/>
        <v>0</v>
      </c>
      <c r="Z751" s="17">
        <f t="shared" si="57"/>
        <v>0</v>
      </c>
    </row>
    <row r="752" spans="1:26" ht="12.75">
      <c r="D752" s="11"/>
      <c r="E752" s="11"/>
      <c r="P752" s="9">
        <f t="shared" si="58"/>
        <v>0</v>
      </c>
      <c r="Q752" s="15"/>
      <c r="T752" s="16">
        <f t="shared" si="59"/>
        <v>0</v>
      </c>
      <c r="W752" s="10">
        <f t="shared" si="55"/>
        <v>0.0006035561551452104</v>
      </c>
      <c r="Y752">
        <f t="shared" si="56"/>
        <v>0</v>
      </c>
      <c r="Z752" s="17">
        <f t="shared" si="57"/>
        <v>0</v>
      </c>
    </row>
    <row r="753" spans="1:26" ht="12.75">
      <c r="D753" s="11"/>
      <c r="E753" s="11"/>
      <c r="P753" s="9">
        <f t="shared" si="58"/>
        <v>0</v>
      </c>
      <c r="Q753" s="15"/>
      <c r="T753" s="16">
        <f t="shared" si="59"/>
        <v>0</v>
      </c>
      <c r="W753" s="10">
        <f t="shared" si="55"/>
        <v>0.0006035561551452104</v>
      </c>
      <c r="Y753">
        <f t="shared" si="56"/>
        <v>0</v>
      </c>
      <c r="Z753" s="17">
        <f t="shared" si="57"/>
        <v>0</v>
      </c>
    </row>
    <row r="754" spans="1:26" ht="12.75">
      <c r="D754" s="11"/>
      <c r="E754" s="11"/>
      <c r="P754" s="9">
        <f t="shared" si="58"/>
        <v>0</v>
      </c>
      <c r="Q754" s="15"/>
      <c r="T754" s="16">
        <f t="shared" si="59"/>
        <v>0</v>
      </c>
      <c r="W754" s="10">
        <f t="shared" si="55"/>
        <v>0.0006035561551452104</v>
      </c>
      <c r="Y754">
        <f t="shared" si="56"/>
        <v>0</v>
      </c>
      <c r="Z754" s="17">
        <f t="shared" si="57"/>
        <v>0</v>
      </c>
    </row>
    <row r="755" spans="1:26" ht="12.75">
      <c r="D755" s="11"/>
      <c r="E755" s="11"/>
      <c r="P755" s="9">
        <f t="shared" si="58"/>
        <v>0</v>
      </c>
      <c r="Q755" s="15"/>
      <c r="T755" s="16">
        <f t="shared" si="59"/>
        <v>0</v>
      </c>
      <c r="W755" s="10">
        <f aca="true" t="shared" si="60" ref="W755:W818">IF(((R756-R755)/$AA$3)&lt;=0.00003,((W754+W753+W752)/3),((R756-R755)/$AA$3))</f>
        <v>0.0006035561551452104</v>
      </c>
      <c r="Y755">
        <f t="shared" si="56"/>
        <v>0</v>
      </c>
      <c r="Z755" s="17">
        <f t="shared" si="57"/>
        <v>0</v>
      </c>
    </row>
    <row r="756" spans="1:26" ht="12.75">
      <c r="D756" s="11"/>
      <c r="E756" s="11"/>
      <c r="P756" s="9">
        <f t="shared" si="58"/>
        <v>0</v>
      </c>
      <c r="Q756" s="15"/>
      <c r="T756" s="16">
        <f t="shared" si="59"/>
        <v>0</v>
      </c>
      <c r="W756" s="10">
        <f t="shared" si="60"/>
        <v>0.0006035561551452104</v>
      </c>
      <c r="Y756">
        <f t="shared" si="56"/>
        <v>0</v>
      </c>
      <c r="Z756" s="17">
        <f t="shared" si="57"/>
        <v>0</v>
      </c>
    </row>
    <row r="757" spans="1:26" ht="12.75">
      <c r="D757" s="11"/>
      <c r="E757" s="11"/>
      <c r="P757" s="9">
        <f t="shared" si="58"/>
        <v>0</v>
      </c>
      <c r="Q757" s="15"/>
      <c r="T757" s="16">
        <f t="shared" si="59"/>
        <v>0</v>
      </c>
      <c r="W757" s="10">
        <f t="shared" si="60"/>
        <v>0.0006035561551452104</v>
      </c>
      <c r="Y757">
        <f t="shared" si="56"/>
        <v>0</v>
      </c>
      <c r="Z757" s="17">
        <f t="shared" si="57"/>
        <v>0</v>
      </c>
    </row>
    <row r="758" spans="1:26" ht="12.75">
      <c r="D758" s="11"/>
      <c r="E758" s="11"/>
      <c r="P758" s="9">
        <f t="shared" si="58"/>
        <v>0</v>
      </c>
      <c r="Q758" s="15"/>
      <c r="T758" s="16">
        <f t="shared" si="59"/>
        <v>0</v>
      </c>
      <c r="W758" s="10">
        <f t="shared" si="60"/>
        <v>0.0006035561551452104</v>
      </c>
      <c r="Y758">
        <f t="shared" si="56"/>
        <v>0</v>
      </c>
      <c r="Z758" s="17">
        <f t="shared" si="57"/>
        <v>0</v>
      </c>
    </row>
    <row r="759" spans="1:26" ht="12.75">
      <c r="D759" s="11"/>
      <c r="E759" s="11"/>
      <c r="P759" s="9">
        <f t="shared" si="58"/>
        <v>0</v>
      </c>
      <c r="Q759" s="15"/>
      <c r="T759" s="16">
        <f t="shared" si="59"/>
        <v>0</v>
      </c>
      <c r="W759" s="10">
        <f t="shared" si="60"/>
        <v>0.0006035561551452104</v>
      </c>
      <c r="Y759">
        <f t="shared" si="56"/>
        <v>0</v>
      </c>
      <c r="Z759" s="17">
        <f t="shared" si="57"/>
        <v>0</v>
      </c>
    </row>
    <row r="760" spans="1:26" ht="12.75">
      <c r="D760" s="11"/>
      <c r="E760" s="11"/>
      <c r="P760" s="9">
        <f t="shared" si="58"/>
        <v>0</v>
      </c>
      <c r="Q760" s="15"/>
      <c r="T760" s="16">
        <f t="shared" si="59"/>
        <v>0</v>
      </c>
      <c r="W760" s="10">
        <f t="shared" si="60"/>
        <v>0.0006035561551452104</v>
      </c>
      <c r="Y760">
        <f t="shared" si="56"/>
        <v>0</v>
      </c>
      <c r="Z760" s="17">
        <f t="shared" si="57"/>
        <v>0</v>
      </c>
    </row>
    <row r="761" spans="1:26" ht="12.75">
      <c r="D761" s="11"/>
      <c r="E761" s="11"/>
      <c r="P761" s="9">
        <f t="shared" si="58"/>
        <v>0</v>
      </c>
      <c r="Q761" s="15"/>
      <c r="T761" s="16">
        <f t="shared" si="59"/>
        <v>0</v>
      </c>
      <c r="W761" s="10">
        <f t="shared" si="60"/>
        <v>0.0006035561551452104</v>
      </c>
      <c r="Y761">
        <f t="shared" si="56"/>
        <v>0</v>
      </c>
      <c r="Z761" s="17">
        <f t="shared" si="57"/>
        <v>0</v>
      </c>
    </row>
    <row r="762" spans="1:26" ht="12.75">
      <c r="D762" s="11"/>
      <c r="E762" s="11"/>
      <c r="P762" s="9">
        <f t="shared" si="58"/>
        <v>0</v>
      </c>
      <c r="Q762" s="15"/>
      <c r="T762" s="16">
        <f t="shared" si="59"/>
        <v>0</v>
      </c>
      <c r="W762" s="10">
        <f t="shared" si="60"/>
        <v>0.0006035561551452104</v>
      </c>
      <c r="Y762">
        <f t="shared" si="56"/>
        <v>0</v>
      </c>
      <c r="Z762" s="17">
        <f t="shared" si="57"/>
        <v>0</v>
      </c>
    </row>
    <row r="763" spans="1:26" ht="12.75">
      <c r="D763" s="11"/>
      <c r="E763" s="11"/>
      <c r="P763" s="9">
        <f t="shared" si="58"/>
        <v>0</v>
      </c>
      <c r="Q763" s="15"/>
      <c r="T763" s="16">
        <f t="shared" si="59"/>
        <v>0</v>
      </c>
      <c r="W763" s="10">
        <f t="shared" si="60"/>
        <v>0.0006035561551452104</v>
      </c>
      <c r="Y763">
        <f t="shared" si="56"/>
        <v>0</v>
      </c>
      <c r="Z763" s="17">
        <f t="shared" si="57"/>
        <v>0</v>
      </c>
    </row>
    <row r="764" spans="1:26" ht="12.75">
      <c r="D764" s="11"/>
      <c r="E764" s="11"/>
      <c r="P764" s="9">
        <f t="shared" si="58"/>
        <v>0</v>
      </c>
      <c r="Q764" s="15"/>
      <c r="T764" s="16">
        <f t="shared" si="59"/>
        <v>0</v>
      </c>
      <c r="W764" s="10">
        <f t="shared" si="60"/>
        <v>0.0006035561551452104</v>
      </c>
      <c r="Y764">
        <f t="shared" si="56"/>
        <v>0</v>
      </c>
      <c r="Z764" s="17">
        <f t="shared" si="57"/>
        <v>0</v>
      </c>
    </row>
    <row r="765" spans="1:26" ht="12.75">
      <c r="D765" s="11"/>
      <c r="E765" s="11"/>
      <c r="P765" s="9">
        <f t="shared" si="58"/>
        <v>0</v>
      </c>
      <c r="Q765" s="15"/>
      <c r="T765" s="16">
        <f t="shared" si="59"/>
        <v>0</v>
      </c>
      <c r="W765" s="10">
        <f t="shared" si="60"/>
        <v>0.0006035561551452104</v>
      </c>
      <c r="Y765">
        <f t="shared" si="56"/>
        <v>0</v>
      </c>
      <c r="Z765" s="17">
        <f t="shared" si="57"/>
        <v>0</v>
      </c>
    </row>
    <row r="766" spans="1:26" ht="12.75">
      <c r="D766" s="11"/>
      <c r="E766" s="11"/>
      <c r="P766" s="9">
        <f t="shared" si="58"/>
        <v>0</v>
      </c>
      <c r="Q766" s="15"/>
      <c r="T766" s="16">
        <f t="shared" si="59"/>
        <v>0</v>
      </c>
      <c r="W766" s="10">
        <f t="shared" si="60"/>
        <v>0.0006035561551452104</v>
      </c>
      <c r="Y766">
        <f t="shared" si="56"/>
        <v>0</v>
      </c>
      <c r="Z766" s="17">
        <f t="shared" si="57"/>
        <v>0</v>
      </c>
    </row>
    <row r="767" spans="1:26" ht="12.75">
      <c r="D767" s="11"/>
      <c r="E767" s="11"/>
      <c r="P767" s="9">
        <f t="shared" si="58"/>
        <v>0</v>
      </c>
      <c r="Q767" s="15"/>
      <c r="T767" s="16">
        <f t="shared" si="59"/>
        <v>0</v>
      </c>
      <c r="W767" s="10">
        <f t="shared" si="60"/>
        <v>0.0006035561551452104</v>
      </c>
      <c r="Y767">
        <f t="shared" si="56"/>
        <v>0</v>
      </c>
      <c r="Z767" s="17">
        <f t="shared" si="57"/>
        <v>0</v>
      </c>
    </row>
    <row r="768" spans="1:26" ht="12.75">
      <c r="D768" s="11"/>
      <c r="E768" s="11"/>
      <c r="P768" s="9">
        <f t="shared" si="58"/>
        <v>0</v>
      </c>
      <c r="Q768" s="15"/>
      <c r="T768" s="16">
        <f t="shared" si="59"/>
        <v>0</v>
      </c>
      <c r="W768" s="10">
        <f t="shared" si="60"/>
        <v>0.0006035561551452104</v>
      </c>
      <c r="Y768">
        <f t="shared" si="56"/>
        <v>0</v>
      </c>
      <c r="Z768" s="17">
        <f t="shared" si="57"/>
        <v>0</v>
      </c>
    </row>
    <row r="769" spans="1:26" ht="12.75">
      <c r="D769" s="11"/>
      <c r="E769" s="11"/>
      <c r="P769" s="9">
        <f t="shared" si="58"/>
        <v>0</v>
      </c>
      <c r="Q769" s="15"/>
      <c r="T769" s="16">
        <f t="shared" si="59"/>
        <v>0</v>
      </c>
      <c r="W769" s="10">
        <f t="shared" si="60"/>
        <v>0.0006035561551452104</v>
      </c>
      <c r="Y769">
        <f t="shared" si="56"/>
        <v>0</v>
      </c>
      <c r="Z769" s="17">
        <f t="shared" si="57"/>
        <v>0</v>
      </c>
    </row>
    <row r="770" spans="1:26" ht="12.75">
      <c r="D770" s="11"/>
      <c r="E770" s="11"/>
      <c r="P770" s="9">
        <f t="shared" si="58"/>
        <v>0</v>
      </c>
      <c r="Q770" s="15"/>
      <c r="T770" s="16">
        <f t="shared" si="59"/>
        <v>0</v>
      </c>
      <c r="W770" s="10">
        <f t="shared" si="60"/>
        <v>0.0006035561551452104</v>
      </c>
      <c r="Y770">
        <f t="shared" si="56"/>
        <v>0</v>
      </c>
      <c r="Z770" s="17">
        <f t="shared" si="57"/>
        <v>0</v>
      </c>
    </row>
    <row r="771" spans="1:26" ht="12.75">
      <c r="D771" s="11"/>
      <c r="E771" s="11"/>
      <c r="P771" s="9">
        <f t="shared" si="58"/>
        <v>0</v>
      </c>
      <c r="Q771" s="15"/>
      <c r="T771" s="16">
        <f t="shared" si="59"/>
        <v>0</v>
      </c>
      <c r="W771" s="10">
        <f t="shared" si="60"/>
        <v>0.0006035561551452104</v>
      </c>
      <c r="Y771">
        <f aca="true" t="shared" si="61" ref="Y771:Y834">X772*(1-$AB$3)</f>
        <v>0</v>
      </c>
      <c r="Z771" s="17">
        <f aca="true" t="shared" si="62" ref="Z771:Z834">(X771*$AB$3)+Y771</f>
        <v>0</v>
      </c>
    </row>
    <row r="772" spans="1:26" ht="12.75">
      <c r="D772" s="11"/>
      <c r="E772" s="11"/>
      <c r="P772" s="9">
        <f t="shared" si="58"/>
        <v>0</v>
      </c>
      <c r="Q772" s="15"/>
      <c r="T772" s="16">
        <f t="shared" si="59"/>
        <v>0</v>
      </c>
      <c r="W772" s="10">
        <f t="shared" si="60"/>
        <v>0.0006035561551452104</v>
      </c>
      <c r="Y772">
        <f t="shared" si="61"/>
        <v>0</v>
      </c>
      <c r="Z772" s="17">
        <f t="shared" si="62"/>
        <v>0</v>
      </c>
    </row>
    <row r="773" spans="1:26" ht="12.75">
      <c r="D773" s="11"/>
      <c r="E773" s="11"/>
      <c r="P773" s="9">
        <f aca="true" t="shared" si="63" ref="P773:P836">O772</f>
        <v>0</v>
      </c>
      <c r="Q773" s="15"/>
      <c r="T773" s="16">
        <f t="shared" si="59"/>
        <v>0</v>
      </c>
      <c r="W773" s="10">
        <f t="shared" si="60"/>
        <v>0.0006035561551452104</v>
      </c>
      <c r="Y773">
        <f t="shared" si="61"/>
        <v>0</v>
      </c>
      <c r="Z773" s="17">
        <f t="shared" si="62"/>
        <v>0</v>
      </c>
    </row>
    <row r="774" spans="1:26" ht="12.75">
      <c r="D774" s="11"/>
      <c r="E774" s="11"/>
      <c r="P774" s="9">
        <f t="shared" si="63"/>
        <v>0</v>
      </c>
      <c r="Q774" s="15"/>
      <c r="T774" s="16">
        <f t="shared" si="59"/>
        <v>0</v>
      </c>
      <c r="W774" s="10">
        <f t="shared" si="60"/>
        <v>0.0006035561551452104</v>
      </c>
      <c r="Y774">
        <f t="shared" si="61"/>
        <v>0</v>
      </c>
      <c r="Z774" s="17">
        <f t="shared" si="62"/>
        <v>0</v>
      </c>
    </row>
    <row r="775" spans="1:26" ht="12.75">
      <c r="D775" s="11"/>
      <c r="E775" s="11"/>
      <c r="P775" s="9">
        <f t="shared" si="63"/>
        <v>0</v>
      </c>
      <c r="Q775" s="15"/>
      <c r="T775" s="16">
        <f aca="true" t="shared" si="64" ref="T775:T838">IF(((S775+S776)/2)&gt;0.012,0.012,IF(((S775+S776)/2)&lt;-0.02,-0.02,(S775+S776)/2))</f>
        <v>0</v>
      </c>
      <c r="W775" s="10">
        <f t="shared" si="60"/>
        <v>0.0006035561551452104</v>
      </c>
      <c r="Y775">
        <f t="shared" si="61"/>
        <v>0</v>
      </c>
      <c r="Z775" s="17">
        <f t="shared" si="62"/>
        <v>0</v>
      </c>
    </row>
    <row r="776" spans="1:26" ht="12.75">
      <c r="D776" s="11"/>
      <c r="E776" s="11"/>
      <c r="P776" s="9">
        <f t="shared" si="63"/>
        <v>0</v>
      </c>
      <c r="Q776" s="15"/>
      <c r="T776" s="16">
        <f t="shared" si="64"/>
        <v>0</v>
      </c>
      <c r="W776" s="10">
        <f t="shared" si="60"/>
        <v>0.0006035561551452104</v>
      </c>
      <c r="Y776">
        <f t="shared" si="61"/>
        <v>0</v>
      </c>
      <c r="Z776" s="17">
        <f t="shared" si="62"/>
        <v>0</v>
      </c>
    </row>
    <row r="777" spans="1:26" ht="12.75">
      <c r="D777" s="11"/>
      <c r="E777" s="11"/>
      <c r="P777" s="9">
        <f t="shared" si="63"/>
        <v>0</v>
      </c>
      <c r="Q777" s="15"/>
      <c r="T777" s="16">
        <f t="shared" si="64"/>
        <v>0</v>
      </c>
      <c r="W777" s="10">
        <f t="shared" si="60"/>
        <v>0.0006035561551452104</v>
      </c>
      <c r="Y777">
        <f t="shared" si="61"/>
        <v>0</v>
      </c>
      <c r="Z777" s="17">
        <f t="shared" si="62"/>
        <v>0</v>
      </c>
    </row>
    <row r="778" spans="1:26" ht="12.75">
      <c r="D778" s="11"/>
      <c r="E778" s="11"/>
      <c r="P778" s="9">
        <f t="shared" si="63"/>
        <v>0</v>
      </c>
      <c r="Q778" s="15"/>
      <c r="T778" s="16">
        <f t="shared" si="64"/>
        <v>0</v>
      </c>
      <c r="W778" s="10">
        <f t="shared" si="60"/>
        <v>0.0006035561551452104</v>
      </c>
      <c r="Y778">
        <f t="shared" si="61"/>
        <v>0</v>
      </c>
      <c r="Z778" s="17">
        <f t="shared" si="62"/>
        <v>0</v>
      </c>
    </row>
    <row r="779" spans="1:26" ht="12.75">
      <c r="D779" s="11"/>
      <c r="E779" s="11"/>
      <c r="P779" s="9">
        <f t="shared" si="63"/>
        <v>0</v>
      </c>
      <c r="Q779" s="15"/>
      <c r="T779" s="16">
        <f t="shared" si="64"/>
        <v>0</v>
      </c>
      <c r="W779" s="10">
        <f t="shared" si="60"/>
        <v>0.0006035561551452104</v>
      </c>
      <c r="Y779">
        <f t="shared" si="61"/>
        <v>0</v>
      </c>
      <c r="Z779" s="17">
        <f t="shared" si="62"/>
        <v>0</v>
      </c>
    </row>
    <row r="780" spans="1:26" ht="12.75">
      <c r="D780" s="11"/>
      <c r="E780" s="11"/>
      <c r="P780" s="9">
        <f t="shared" si="63"/>
        <v>0</v>
      </c>
      <c r="Q780" s="15"/>
      <c r="T780" s="16">
        <f t="shared" si="64"/>
        <v>0</v>
      </c>
      <c r="W780" s="10">
        <f t="shared" si="60"/>
        <v>0.0006035561551452104</v>
      </c>
      <c r="Y780">
        <f t="shared" si="61"/>
        <v>0</v>
      </c>
      <c r="Z780" s="17">
        <f t="shared" si="62"/>
        <v>0</v>
      </c>
    </row>
    <row r="781" spans="1:26" ht="12.75">
      <c r="D781" s="11"/>
      <c r="E781" s="11"/>
      <c r="P781" s="9">
        <f t="shared" si="63"/>
        <v>0</v>
      </c>
      <c r="Q781" s="15"/>
      <c r="T781" s="16">
        <f t="shared" si="64"/>
        <v>0</v>
      </c>
      <c r="W781" s="10">
        <f t="shared" si="60"/>
        <v>0.0006035561551452104</v>
      </c>
      <c r="Y781">
        <f t="shared" si="61"/>
        <v>0</v>
      </c>
      <c r="Z781" s="17">
        <f t="shared" si="62"/>
        <v>0</v>
      </c>
    </row>
    <row r="782" spans="1:26" ht="12.75">
      <c r="D782" s="11"/>
      <c r="E782" s="11"/>
      <c r="P782" s="9">
        <f t="shared" si="63"/>
        <v>0</v>
      </c>
      <c r="Q782" s="15"/>
      <c r="T782" s="16">
        <f t="shared" si="64"/>
        <v>0</v>
      </c>
      <c r="W782" s="10">
        <f t="shared" si="60"/>
        <v>0.0006035561551452104</v>
      </c>
      <c r="Y782">
        <f t="shared" si="61"/>
        <v>0</v>
      </c>
      <c r="Z782" s="17">
        <f t="shared" si="62"/>
        <v>0</v>
      </c>
    </row>
    <row r="783" spans="1:26" ht="12.75">
      <c r="D783" s="11"/>
      <c r="E783" s="11"/>
      <c r="P783" s="9">
        <f t="shared" si="63"/>
        <v>0</v>
      </c>
      <c r="Q783" s="15"/>
      <c r="T783" s="16">
        <f t="shared" si="64"/>
        <v>0</v>
      </c>
      <c r="W783" s="10">
        <f t="shared" si="60"/>
        <v>0.0006035561551452104</v>
      </c>
      <c r="Y783">
        <f t="shared" si="61"/>
        <v>0</v>
      </c>
      <c r="Z783" s="17">
        <f t="shared" si="62"/>
        <v>0</v>
      </c>
    </row>
    <row r="784" spans="1:26" ht="12.75">
      <c r="D784" s="11"/>
      <c r="E784" s="11"/>
      <c r="P784" s="9">
        <f t="shared" si="63"/>
        <v>0</v>
      </c>
      <c r="Q784" s="15"/>
      <c r="T784" s="16">
        <f t="shared" si="64"/>
        <v>0</v>
      </c>
      <c r="W784" s="10">
        <f t="shared" si="60"/>
        <v>0.0006035561551452104</v>
      </c>
      <c r="Y784">
        <f t="shared" si="61"/>
        <v>0</v>
      </c>
      <c r="Z784" s="17">
        <f t="shared" si="62"/>
        <v>0</v>
      </c>
    </row>
    <row r="785" spans="1:26" ht="12.75">
      <c r="D785" s="11"/>
      <c r="E785" s="11"/>
      <c r="P785" s="9">
        <f t="shared" si="63"/>
        <v>0</v>
      </c>
      <c r="Q785" s="15"/>
      <c r="T785" s="16">
        <f t="shared" si="64"/>
        <v>0</v>
      </c>
      <c r="W785" s="10">
        <f t="shared" si="60"/>
        <v>0.0006035561551452104</v>
      </c>
      <c r="Y785">
        <f t="shared" si="61"/>
        <v>0</v>
      </c>
      <c r="Z785" s="17">
        <f t="shared" si="62"/>
        <v>0</v>
      </c>
    </row>
    <row r="786" spans="1:26" ht="12.75">
      <c r="D786" s="11"/>
      <c r="E786" s="11"/>
      <c r="P786" s="9">
        <f t="shared" si="63"/>
        <v>0</v>
      </c>
      <c r="Q786" s="15"/>
      <c r="T786" s="16">
        <f t="shared" si="64"/>
        <v>0</v>
      </c>
      <c r="W786" s="10">
        <f t="shared" si="60"/>
        <v>0.0006035561551452104</v>
      </c>
      <c r="Y786">
        <f t="shared" si="61"/>
        <v>0</v>
      </c>
      <c r="Z786" s="17">
        <f t="shared" si="62"/>
        <v>0</v>
      </c>
    </row>
    <row r="787" spans="1:26" ht="12.75">
      <c r="D787" s="11"/>
      <c r="E787" s="11"/>
      <c r="P787" s="9">
        <f t="shared" si="63"/>
        <v>0</v>
      </c>
      <c r="Q787" s="15"/>
      <c r="T787" s="16">
        <f t="shared" si="64"/>
        <v>0</v>
      </c>
      <c r="W787" s="10">
        <f t="shared" si="60"/>
        <v>0.0006035561551452104</v>
      </c>
      <c r="Y787">
        <f t="shared" si="61"/>
        <v>0</v>
      </c>
      <c r="Z787" s="17">
        <f t="shared" si="62"/>
        <v>0</v>
      </c>
    </row>
    <row r="788" spans="1:26" ht="12.75">
      <c r="D788" s="11"/>
      <c r="E788" s="11"/>
      <c r="P788" s="9">
        <f t="shared" si="63"/>
        <v>0</v>
      </c>
      <c r="Q788" s="15"/>
      <c r="T788" s="16">
        <f t="shared" si="64"/>
        <v>0</v>
      </c>
      <c r="W788" s="10">
        <f t="shared" si="60"/>
        <v>0.0006035561551452104</v>
      </c>
      <c r="Y788">
        <f t="shared" si="61"/>
        <v>0</v>
      </c>
      <c r="Z788" s="17">
        <f t="shared" si="62"/>
        <v>0</v>
      </c>
    </row>
    <row r="789" spans="1:26" ht="12.75">
      <c r="D789" s="11"/>
      <c r="E789" s="11"/>
      <c r="P789" s="9">
        <f t="shared" si="63"/>
        <v>0</v>
      </c>
      <c r="Q789" s="15"/>
      <c r="T789" s="16">
        <f t="shared" si="64"/>
        <v>0</v>
      </c>
      <c r="W789" s="10">
        <f t="shared" si="60"/>
        <v>0.0006035561551452104</v>
      </c>
      <c r="Y789">
        <f t="shared" si="61"/>
        <v>0</v>
      </c>
      <c r="Z789" s="17">
        <f t="shared" si="62"/>
        <v>0</v>
      </c>
    </row>
    <row r="790" spans="1:26" ht="12.75">
      <c r="D790" s="11"/>
      <c r="E790" s="11"/>
      <c r="P790" s="9">
        <f t="shared" si="63"/>
        <v>0</v>
      </c>
      <c r="Q790" s="15"/>
      <c r="T790" s="16">
        <f t="shared" si="64"/>
        <v>0</v>
      </c>
      <c r="W790" s="10">
        <f t="shared" si="60"/>
        <v>0.0006035561551452104</v>
      </c>
      <c r="Y790">
        <f t="shared" si="61"/>
        <v>0</v>
      </c>
      <c r="Z790" s="17">
        <f t="shared" si="62"/>
        <v>0</v>
      </c>
    </row>
    <row r="791" spans="1:26" ht="12.75">
      <c r="D791" s="11"/>
      <c r="E791" s="11"/>
      <c r="P791" s="9">
        <f t="shared" si="63"/>
        <v>0</v>
      </c>
      <c r="Q791" s="15"/>
      <c r="T791" s="16">
        <f t="shared" si="64"/>
        <v>0</v>
      </c>
      <c r="W791" s="10">
        <f t="shared" si="60"/>
        <v>0.0006035561551452104</v>
      </c>
      <c r="Y791">
        <f t="shared" si="61"/>
        <v>0</v>
      </c>
      <c r="Z791" s="17">
        <f t="shared" si="62"/>
        <v>0</v>
      </c>
    </row>
    <row r="792" spans="1:26" ht="12.75">
      <c r="D792" s="11"/>
      <c r="E792" s="11"/>
      <c r="P792" s="9">
        <f t="shared" si="63"/>
        <v>0</v>
      </c>
      <c r="Q792" s="15"/>
      <c r="T792" s="16">
        <f t="shared" si="64"/>
        <v>0</v>
      </c>
      <c r="W792" s="10">
        <f t="shared" si="60"/>
        <v>0.0006035561551452104</v>
      </c>
      <c r="Y792">
        <f t="shared" si="61"/>
        <v>0</v>
      </c>
      <c r="Z792" s="17">
        <f t="shared" si="62"/>
        <v>0</v>
      </c>
    </row>
    <row r="793" spans="1:26" ht="12.75">
      <c r="D793" s="11"/>
      <c r="E793" s="11"/>
      <c r="P793" s="9">
        <f t="shared" si="63"/>
        <v>0</v>
      </c>
      <c r="Q793" s="15"/>
      <c r="T793" s="16">
        <f t="shared" si="64"/>
        <v>0</v>
      </c>
      <c r="W793" s="10">
        <f t="shared" si="60"/>
        <v>0.0006035561551452104</v>
      </c>
      <c r="Y793">
        <f t="shared" si="61"/>
        <v>0</v>
      </c>
      <c r="Z793" s="17">
        <f t="shared" si="62"/>
        <v>0</v>
      </c>
    </row>
    <row r="794" spans="1:26" ht="12.75">
      <c r="D794" s="11"/>
      <c r="E794" s="11"/>
      <c r="P794" s="9">
        <f t="shared" si="63"/>
        <v>0</v>
      </c>
      <c r="Q794" s="15"/>
      <c r="T794" s="16">
        <f t="shared" si="64"/>
        <v>0</v>
      </c>
      <c r="W794" s="10">
        <f t="shared" si="60"/>
        <v>0.0006035561551452104</v>
      </c>
      <c r="Y794">
        <f t="shared" si="61"/>
        <v>0</v>
      </c>
      <c r="Z794" s="17">
        <f t="shared" si="62"/>
        <v>0</v>
      </c>
    </row>
    <row r="795" spans="1:26" ht="12.75">
      <c r="D795" s="11"/>
      <c r="E795" s="11"/>
      <c r="P795" s="9">
        <f t="shared" si="63"/>
        <v>0</v>
      </c>
      <c r="Q795" s="15"/>
      <c r="T795" s="16">
        <f t="shared" si="64"/>
        <v>0</v>
      </c>
      <c r="W795" s="10">
        <f t="shared" si="60"/>
        <v>0.0006035561551452104</v>
      </c>
      <c r="Y795">
        <f t="shared" si="61"/>
        <v>0</v>
      </c>
      <c r="Z795" s="17">
        <f t="shared" si="62"/>
        <v>0</v>
      </c>
    </row>
    <row r="796" spans="1:26" ht="12.75">
      <c r="D796" s="11"/>
      <c r="E796" s="11"/>
      <c r="P796" s="9">
        <f t="shared" si="63"/>
        <v>0</v>
      </c>
      <c r="Q796" s="15"/>
      <c r="T796" s="16">
        <f t="shared" si="64"/>
        <v>0</v>
      </c>
      <c r="W796" s="10">
        <f t="shared" si="60"/>
        <v>0.0006035561551452104</v>
      </c>
      <c r="Y796">
        <f t="shared" si="61"/>
        <v>0</v>
      </c>
      <c r="Z796" s="17">
        <f t="shared" si="62"/>
        <v>0</v>
      </c>
    </row>
    <row r="797" spans="1:26" ht="12.75">
      <c r="D797" s="11"/>
      <c r="E797" s="11"/>
      <c r="P797" s="9">
        <f t="shared" si="63"/>
        <v>0</v>
      </c>
      <c r="Q797" s="15"/>
      <c r="T797" s="16">
        <f t="shared" si="64"/>
        <v>0</v>
      </c>
      <c r="W797" s="10">
        <f t="shared" si="60"/>
        <v>0.0006035561551452104</v>
      </c>
      <c r="Y797">
        <f t="shared" si="61"/>
        <v>0</v>
      </c>
      <c r="Z797" s="17">
        <f t="shared" si="62"/>
        <v>0</v>
      </c>
    </row>
    <row r="798" spans="1:26" ht="12.75">
      <c r="D798" s="11"/>
      <c r="E798" s="11"/>
      <c r="P798" s="9">
        <f t="shared" si="63"/>
        <v>0</v>
      </c>
      <c r="Q798" s="15"/>
      <c r="T798" s="16">
        <f t="shared" si="64"/>
        <v>0</v>
      </c>
      <c r="W798" s="10">
        <f t="shared" si="60"/>
        <v>0.0006035561551452104</v>
      </c>
      <c r="Y798">
        <f t="shared" si="61"/>
        <v>0</v>
      </c>
      <c r="Z798" s="17">
        <f t="shared" si="62"/>
        <v>0</v>
      </c>
    </row>
    <row r="799" spans="1:26" ht="12.75">
      <c r="D799" s="11"/>
      <c r="E799" s="11"/>
      <c r="P799" s="9">
        <f t="shared" si="63"/>
        <v>0</v>
      </c>
      <c r="Q799" s="15"/>
      <c r="T799" s="16">
        <f t="shared" si="64"/>
        <v>0</v>
      </c>
      <c r="W799" s="10">
        <f t="shared" si="60"/>
        <v>0.0006035561551452104</v>
      </c>
      <c r="Y799">
        <f t="shared" si="61"/>
        <v>0</v>
      </c>
      <c r="Z799" s="17">
        <f t="shared" si="62"/>
        <v>0</v>
      </c>
    </row>
    <row r="800" spans="1:26" ht="12.75">
      <c r="D800" s="11"/>
      <c r="E800" s="11"/>
      <c r="P800" s="9">
        <f t="shared" si="63"/>
        <v>0</v>
      </c>
      <c r="Q800" s="15"/>
      <c r="T800" s="16">
        <f t="shared" si="64"/>
        <v>0</v>
      </c>
      <c r="W800" s="10">
        <f t="shared" si="60"/>
        <v>0.0006035561551452104</v>
      </c>
      <c r="Y800">
        <f t="shared" si="61"/>
        <v>0</v>
      </c>
      <c r="Z800" s="17">
        <f t="shared" si="62"/>
        <v>0</v>
      </c>
    </row>
    <row r="801" spans="1:26" ht="12.75">
      <c r="D801" s="11"/>
      <c r="E801" s="11"/>
      <c r="P801" s="9">
        <f t="shared" si="63"/>
        <v>0</v>
      </c>
      <c r="Q801" s="15"/>
      <c r="T801" s="16">
        <f t="shared" si="64"/>
        <v>0</v>
      </c>
      <c r="W801" s="10">
        <f t="shared" si="60"/>
        <v>0.0006035561551452104</v>
      </c>
      <c r="Y801">
        <f t="shared" si="61"/>
        <v>0</v>
      </c>
      <c r="Z801" s="17">
        <f t="shared" si="62"/>
        <v>0</v>
      </c>
    </row>
    <row r="802" spans="1:26" ht="12.75">
      <c r="D802" s="11"/>
      <c r="E802" s="11"/>
      <c r="P802" s="9">
        <f t="shared" si="63"/>
        <v>0</v>
      </c>
      <c r="Q802" s="15"/>
      <c r="T802" s="16">
        <f t="shared" si="64"/>
        <v>0</v>
      </c>
      <c r="W802" s="10">
        <f t="shared" si="60"/>
        <v>0.0006035561551452104</v>
      </c>
      <c r="Y802">
        <f t="shared" si="61"/>
        <v>0</v>
      </c>
      <c r="Z802" s="17">
        <f t="shared" si="62"/>
        <v>0</v>
      </c>
    </row>
    <row r="803" spans="1:26" ht="12.75">
      <c r="D803" s="11"/>
      <c r="E803" s="11"/>
      <c r="P803" s="9">
        <f t="shared" si="63"/>
        <v>0</v>
      </c>
      <c r="Q803" s="15"/>
      <c r="T803" s="16">
        <f t="shared" si="64"/>
        <v>0</v>
      </c>
      <c r="W803" s="10">
        <f t="shared" si="60"/>
        <v>0.0006035561551452104</v>
      </c>
      <c r="Y803">
        <f t="shared" si="61"/>
        <v>0</v>
      </c>
      <c r="Z803" s="17">
        <f t="shared" si="62"/>
        <v>0</v>
      </c>
    </row>
    <row r="804" spans="1:26" ht="12.75">
      <c r="D804" s="11"/>
      <c r="E804" s="11"/>
      <c r="P804" s="9">
        <f t="shared" si="63"/>
        <v>0</v>
      </c>
      <c r="Q804" s="15"/>
      <c r="T804" s="16">
        <f t="shared" si="64"/>
        <v>0</v>
      </c>
      <c r="W804" s="10">
        <f t="shared" si="60"/>
        <v>0.0006035561551452104</v>
      </c>
      <c r="Y804">
        <f t="shared" si="61"/>
        <v>0</v>
      </c>
      <c r="Z804" s="17">
        <f t="shared" si="62"/>
        <v>0</v>
      </c>
    </row>
    <row r="805" spans="1:26" ht="12.75">
      <c r="D805" s="11"/>
      <c r="E805" s="11"/>
      <c r="P805" s="9">
        <f t="shared" si="63"/>
        <v>0</v>
      </c>
      <c r="Q805" s="15"/>
      <c r="T805" s="16">
        <f t="shared" si="64"/>
        <v>0</v>
      </c>
      <c r="W805" s="10">
        <f t="shared" si="60"/>
        <v>0.0006035561551452104</v>
      </c>
      <c r="Y805">
        <f t="shared" si="61"/>
        <v>0</v>
      </c>
      <c r="Z805" s="17">
        <f t="shared" si="62"/>
        <v>0</v>
      </c>
    </row>
    <row r="806" spans="1:26" ht="12.75">
      <c r="D806" s="11"/>
      <c r="E806" s="11"/>
      <c r="P806" s="9">
        <f t="shared" si="63"/>
        <v>0</v>
      </c>
      <c r="Q806" s="15"/>
      <c r="T806" s="16">
        <f t="shared" si="64"/>
        <v>0</v>
      </c>
      <c r="W806" s="10">
        <f t="shared" si="60"/>
        <v>0.0006035561551452104</v>
      </c>
      <c r="Y806">
        <f t="shared" si="61"/>
        <v>0</v>
      </c>
      <c r="Z806" s="17">
        <f t="shared" si="62"/>
        <v>0</v>
      </c>
    </row>
    <row r="807" spans="1:26" ht="12.75">
      <c r="D807" s="11"/>
      <c r="E807" s="11"/>
      <c r="P807" s="9">
        <f t="shared" si="63"/>
        <v>0</v>
      </c>
      <c r="Q807" s="15"/>
      <c r="T807" s="16">
        <f t="shared" si="64"/>
        <v>0</v>
      </c>
      <c r="W807" s="10">
        <f t="shared" si="60"/>
        <v>0.0006035561551452104</v>
      </c>
      <c r="Y807">
        <f t="shared" si="61"/>
        <v>0</v>
      </c>
      <c r="Z807" s="17">
        <f t="shared" si="62"/>
        <v>0</v>
      </c>
    </row>
    <row r="808" spans="1:26" ht="12.75">
      <c r="D808" s="11"/>
      <c r="E808" s="11"/>
      <c r="P808" s="9">
        <f t="shared" si="63"/>
        <v>0</v>
      </c>
      <c r="Q808" s="15"/>
      <c r="T808" s="16">
        <f t="shared" si="64"/>
        <v>0</v>
      </c>
      <c r="W808" s="10">
        <f t="shared" si="60"/>
        <v>0.0006035561551452104</v>
      </c>
      <c r="Y808">
        <f t="shared" si="61"/>
        <v>0</v>
      </c>
      <c r="Z808" s="17">
        <f t="shared" si="62"/>
        <v>0</v>
      </c>
    </row>
    <row r="809" spans="1:26" ht="12.75">
      <c r="D809" s="11"/>
      <c r="E809" s="11"/>
      <c r="P809" s="9">
        <f t="shared" si="63"/>
        <v>0</v>
      </c>
      <c r="Q809" s="15"/>
      <c r="T809" s="16">
        <f t="shared" si="64"/>
        <v>0</v>
      </c>
      <c r="W809" s="10">
        <f t="shared" si="60"/>
        <v>0.0006035561551452104</v>
      </c>
      <c r="Y809">
        <f t="shared" si="61"/>
        <v>0</v>
      </c>
      <c r="Z809" s="17">
        <f t="shared" si="62"/>
        <v>0</v>
      </c>
    </row>
    <row r="810" spans="1:26" ht="12.75">
      <c r="D810" s="11"/>
      <c r="E810" s="11"/>
      <c r="P810" s="9">
        <f t="shared" si="63"/>
        <v>0</v>
      </c>
      <c r="Q810" s="15"/>
      <c r="T810" s="16">
        <f t="shared" si="64"/>
        <v>0</v>
      </c>
      <c r="W810" s="10">
        <f t="shared" si="60"/>
        <v>0.0006035561551452104</v>
      </c>
      <c r="Y810">
        <f t="shared" si="61"/>
        <v>0</v>
      </c>
      <c r="Z810" s="17">
        <f t="shared" si="62"/>
        <v>0</v>
      </c>
    </row>
    <row r="811" spans="1:26" ht="12.75">
      <c r="D811" s="11"/>
      <c r="E811" s="11"/>
      <c r="P811" s="9">
        <f t="shared" si="63"/>
        <v>0</v>
      </c>
      <c r="Q811" s="15"/>
      <c r="T811" s="16">
        <f t="shared" si="64"/>
        <v>0</v>
      </c>
      <c r="W811" s="10">
        <f t="shared" si="60"/>
        <v>0.0006035561551452104</v>
      </c>
      <c r="Y811">
        <f t="shared" si="61"/>
        <v>0</v>
      </c>
      <c r="Z811" s="17">
        <f t="shared" si="62"/>
        <v>0</v>
      </c>
    </row>
    <row r="812" spans="1:26" ht="12.75">
      <c r="D812" s="11"/>
      <c r="E812" s="11"/>
      <c r="P812" s="9">
        <f t="shared" si="63"/>
        <v>0</v>
      </c>
      <c r="Q812" s="15"/>
      <c r="T812" s="16">
        <f t="shared" si="64"/>
        <v>0</v>
      </c>
      <c r="W812" s="10">
        <f t="shared" si="60"/>
        <v>0.0006035561551452104</v>
      </c>
      <c r="Y812">
        <f t="shared" si="61"/>
        <v>0</v>
      </c>
      <c r="Z812" s="17">
        <f t="shared" si="62"/>
        <v>0</v>
      </c>
    </row>
    <row r="813" spans="1:26" ht="12.75">
      <c r="D813" s="11"/>
      <c r="E813" s="11"/>
      <c r="P813" s="9">
        <f t="shared" si="63"/>
        <v>0</v>
      </c>
      <c r="Q813" s="15"/>
      <c r="T813" s="16">
        <f t="shared" si="64"/>
        <v>0</v>
      </c>
      <c r="W813" s="10">
        <f t="shared" si="60"/>
        <v>0.0006035561551452104</v>
      </c>
      <c r="Y813">
        <f t="shared" si="61"/>
        <v>0</v>
      </c>
      <c r="Z813" s="17">
        <f t="shared" si="62"/>
        <v>0</v>
      </c>
    </row>
    <row r="814" spans="1:26" ht="12.75">
      <c r="D814" s="11"/>
      <c r="E814" s="11"/>
      <c r="P814" s="9">
        <f t="shared" si="63"/>
        <v>0</v>
      </c>
      <c r="Q814" s="15"/>
      <c r="T814" s="16">
        <f t="shared" si="64"/>
        <v>0</v>
      </c>
      <c r="W814" s="10">
        <f t="shared" si="60"/>
        <v>0.0006035561551452104</v>
      </c>
      <c r="Y814">
        <f t="shared" si="61"/>
        <v>0</v>
      </c>
      <c r="Z814" s="17">
        <f t="shared" si="62"/>
        <v>0</v>
      </c>
    </row>
    <row r="815" spans="1:26" ht="12.75">
      <c r="D815" s="11"/>
      <c r="E815" s="11"/>
      <c r="P815" s="9">
        <f t="shared" si="63"/>
        <v>0</v>
      </c>
      <c r="Q815" s="15"/>
      <c r="T815" s="16">
        <f t="shared" si="64"/>
        <v>0</v>
      </c>
      <c r="W815" s="10">
        <f t="shared" si="60"/>
        <v>0.0006035561551452104</v>
      </c>
      <c r="Y815">
        <f t="shared" si="61"/>
        <v>0</v>
      </c>
      <c r="Z815" s="17">
        <f t="shared" si="62"/>
        <v>0</v>
      </c>
    </row>
    <row r="816" spans="1:26" ht="12.75">
      <c r="D816" s="11"/>
      <c r="E816" s="11"/>
      <c r="P816" s="9">
        <f t="shared" si="63"/>
        <v>0</v>
      </c>
      <c r="Q816" s="15"/>
      <c r="T816" s="16">
        <f t="shared" si="64"/>
        <v>0</v>
      </c>
      <c r="W816" s="10">
        <f t="shared" si="60"/>
        <v>0.0006035561551452104</v>
      </c>
      <c r="Y816">
        <f t="shared" si="61"/>
        <v>0</v>
      </c>
      <c r="Z816" s="17">
        <f t="shared" si="62"/>
        <v>0</v>
      </c>
    </row>
    <row r="817" spans="1:26" ht="12.75">
      <c r="D817" s="11"/>
      <c r="E817" s="11"/>
      <c r="P817" s="9">
        <f t="shared" si="63"/>
        <v>0</v>
      </c>
      <c r="Q817" s="15"/>
      <c r="T817" s="16">
        <f t="shared" si="64"/>
        <v>0</v>
      </c>
      <c r="W817" s="10">
        <f t="shared" si="60"/>
        <v>0.0006035561551452104</v>
      </c>
      <c r="Y817">
        <f t="shared" si="61"/>
        <v>0</v>
      </c>
      <c r="Z817" s="17">
        <f t="shared" si="62"/>
        <v>0</v>
      </c>
    </row>
    <row r="818" spans="1:26" ht="12.75">
      <c r="D818" s="11"/>
      <c r="E818" s="11"/>
      <c r="P818" s="9">
        <f t="shared" si="63"/>
        <v>0</v>
      </c>
      <c r="Q818" s="15"/>
      <c r="T818" s="16">
        <f t="shared" si="64"/>
        <v>0</v>
      </c>
      <c r="W818" s="10">
        <f t="shared" si="60"/>
        <v>0.0006035561551452104</v>
      </c>
      <c r="Y818">
        <f t="shared" si="61"/>
        <v>0</v>
      </c>
      <c r="Z818" s="17">
        <f t="shared" si="62"/>
        <v>0</v>
      </c>
    </row>
    <row r="819" spans="1:26" ht="12.75">
      <c r="D819" s="11"/>
      <c r="E819" s="11"/>
      <c r="P819" s="9">
        <f t="shared" si="63"/>
        <v>0</v>
      </c>
      <c r="Q819" s="15"/>
      <c r="T819" s="16">
        <f t="shared" si="64"/>
        <v>0</v>
      </c>
      <c r="W819" s="10">
        <f aca="true" t="shared" si="65" ref="W819:W882">IF(((R820-R819)/$AA$3)&lt;=0.00003,((W818+W817+W816)/3),((R820-R819)/$AA$3))</f>
        <v>0.0006035561551452104</v>
      </c>
      <c r="Y819">
        <f t="shared" si="61"/>
        <v>0</v>
      </c>
      <c r="Z819" s="17">
        <f t="shared" si="62"/>
        <v>0</v>
      </c>
    </row>
    <row r="820" spans="1:26" ht="12.75">
      <c r="D820" s="11"/>
      <c r="E820" s="11"/>
      <c r="P820" s="9">
        <f t="shared" si="63"/>
        <v>0</v>
      </c>
      <c r="Q820" s="15"/>
      <c r="T820" s="16">
        <f t="shared" si="64"/>
        <v>0</v>
      </c>
      <c r="W820" s="10">
        <f t="shared" si="65"/>
        <v>0.0006035561551452104</v>
      </c>
      <c r="Y820">
        <f t="shared" si="61"/>
        <v>0</v>
      </c>
      <c r="Z820" s="17">
        <f t="shared" si="62"/>
        <v>0</v>
      </c>
    </row>
    <row r="821" spans="1:26" ht="12.75">
      <c r="D821" s="11"/>
      <c r="E821" s="11"/>
      <c r="P821" s="9">
        <f t="shared" si="63"/>
        <v>0</v>
      </c>
      <c r="Q821" s="15"/>
      <c r="T821" s="16">
        <f t="shared" si="64"/>
        <v>0</v>
      </c>
      <c r="W821" s="10">
        <f t="shared" si="65"/>
        <v>0.0006035561551452104</v>
      </c>
      <c r="Y821">
        <f t="shared" si="61"/>
        <v>0</v>
      </c>
      <c r="Z821" s="17">
        <f t="shared" si="62"/>
        <v>0</v>
      </c>
    </row>
    <row r="822" spans="1:26" ht="12.75">
      <c r="D822" s="11"/>
      <c r="E822" s="11"/>
      <c r="P822" s="9">
        <f t="shared" si="63"/>
        <v>0</v>
      </c>
      <c r="Q822" s="15"/>
      <c r="T822" s="16">
        <f t="shared" si="64"/>
        <v>0</v>
      </c>
      <c r="W822" s="10">
        <f t="shared" si="65"/>
        <v>0.0006035561551452104</v>
      </c>
      <c r="Y822">
        <f t="shared" si="61"/>
        <v>0</v>
      </c>
      <c r="Z822" s="17">
        <f t="shared" si="62"/>
        <v>0</v>
      </c>
    </row>
    <row r="823" spans="1:26" ht="12.75">
      <c r="D823" s="11"/>
      <c r="E823" s="11"/>
      <c r="P823" s="9">
        <f t="shared" si="63"/>
        <v>0</v>
      </c>
      <c r="Q823" s="15"/>
      <c r="T823" s="16">
        <f t="shared" si="64"/>
        <v>0</v>
      </c>
      <c r="W823" s="10">
        <f t="shared" si="65"/>
        <v>0.0006035561551452104</v>
      </c>
      <c r="Y823">
        <f t="shared" si="61"/>
        <v>0</v>
      </c>
      <c r="Z823" s="17">
        <f t="shared" si="62"/>
        <v>0</v>
      </c>
    </row>
    <row r="824" spans="1:26" ht="12.75">
      <c r="D824" s="11"/>
      <c r="E824" s="11"/>
      <c r="P824" s="9">
        <f t="shared" si="63"/>
        <v>0</v>
      </c>
      <c r="Q824" s="15"/>
      <c r="T824" s="16">
        <f t="shared" si="64"/>
        <v>0</v>
      </c>
      <c r="W824" s="10">
        <f t="shared" si="65"/>
        <v>0.0006035561551452104</v>
      </c>
      <c r="Y824">
        <f t="shared" si="61"/>
        <v>0</v>
      </c>
      <c r="Z824" s="17">
        <f t="shared" si="62"/>
        <v>0</v>
      </c>
    </row>
    <row r="825" spans="1:26" ht="12.75">
      <c r="D825" s="11"/>
      <c r="E825" s="11"/>
      <c r="P825" s="9">
        <f t="shared" si="63"/>
        <v>0</v>
      </c>
      <c r="Q825" s="15"/>
      <c r="T825" s="16">
        <f t="shared" si="64"/>
        <v>0</v>
      </c>
      <c r="W825" s="10">
        <f t="shared" si="65"/>
        <v>0.0006035561551452104</v>
      </c>
      <c r="Y825">
        <f t="shared" si="61"/>
        <v>0</v>
      </c>
      <c r="Z825" s="17">
        <f t="shared" si="62"/>
        <v>0</v>
      </c>
    </row>
    <row r="826" spans="1:26" ht="12.75">
      <c r="D826" s="11"/>
      <c r="E826" s="11"/>
      <c r="P826" s="9">
        <f t="shared" si="63"/>
        <v>0</v>
      </c>
      <c r="Q826" s="15"/>
      <c r="T826" s="16">
        <f t="shared" si="64"/>
        <v>0</v>
      </c>
      <c r="W826" s="10">
        <f t="shared" si="65"/>
        <v>0.0006035561551452104</v>
      </c>
      <c r="Y826">
        <f t="shared" si="61"/>
        <v>0</v>
      </c>
      <c r="Z826" s="17">
        <f t="shared" si="62"/>
        <v>0</v>
      </c>
    </row>
    <row r="827" spans="1:26" ht="12.75">
      <c r="D827" s="11"/>
      <c r="E827" s="11"/>
      <c r="P827" s="9">
        <f t="shared" si="63"/>
        <v>0</v>
      </c>
      <c r="Q827" s="15"/>
      <c r="T827" s="16">
        <f t="shared" si="64"/>
        <v>0</v>
      </c>
      <c r="W827" s="10">
        <f t="shared" si="65"/>
        <v>0.0006035561551452104</v>
      </c>
      <c r="Y827">
        <f t="shared" si="61"/>
        <v>0</v>
      </c>
      <c r="Z827" s="17">
        <f t="shared" si="62"/>
        <v>0</v>
      </c>
    </row>
    <row r="828" spans="1:26" ht="12.75">
      <c r="D828" s="11"/>
      <c r="E828" s="11"/>
      <c r="P828" s="9">
        <f t="shared" si="63"/>
        <v>0</v>
      </c>
      <c r="Q828" s="15"/>
      <c r="T828" s="16">
        <f t="shared" si="64"/>
        <v>0</v>
      </c>
      <c r="W828" s="10">
        <f t="shared" si="65"/>
        <v>0.0006035561551452104</v>
      </c>
      <c r="Y828">
        <f t="shared" si="61"/>
        <v>0</v>
      </c>
      <c r="Z828" s="17">
        <f t="shared" si="62"/>
        <v>0</v>
      </c>
    </row>
    <row r="829" spans="1:26" ht="12.75">
      <c r="D829" s="11"/>
      <c r="E829" s="11"/>
      <c r="P829" s="9">
        <f t="shared" si="63"/>
        <v>0</v>
      </c>
      <c r="Q829" s="15"/>
      <c r="T829" s="16">
        <f t="shared" si="64"/>
        <v>0</v>
      </c>
      <c r="W829" s="10">
        <f t="shared" si="65"/>
        <v>0.0006035561551452104</v>
      </c>
      <c r="Y829">
        <f t="shared" si="61"/>
        <v>0</v>
      </c>
      <c r="Z829" s="17">
        <f t="shared" si="62"/>
        <v>0</v>
      </c>
    </row>
    <row r="830" spans="1:26" ht="12.75">
      <c r="D830" s="11"/>
      <c r="E830" s="11"/>
      <c r="P830" s="9">
        <f t="shared" si="63"/>
        <v>0</v>
      </c>
      <c r="Q830" s="15"/>
      <c r="T830" s="16">
        <f t="shared" si="64"/>
        <v>0</v>
      </c>
      <c r="W830" s="10">
        <f t="shared" si="65"/>
        <v>0.0006035561551452104</v>
      </c>
      <c r="Y830">
        <f t="shared" si="61"/>
        <v>0</v>
      </c>
      <c r="Z830" s="17">
        <f t="shared" si="62"/>
        <v>0</v>
      </c>
    </row>
    <row r="831" spans="1:26" ht="12.75">
      <c r="D831" s="11"/>
      <c r="E831" s="11"/>
      <c r="P831" s="9">
        <f t="shared" si="63"/>
        <v>0</v>
      </c>
      <c r="Q831" s="15"/>
      <c r="T831" s="16">
        <f t="shared" si="64"/>
        <v>0</v>
      </c>
      <c r="W831" s="10">
        <f t="shared" si="65"/>
        <v>0.0006035561551452104</v>
      </c>
      <c r="Y831">
        <f t="shared" si="61"/>
        <v>0</v>
      </c>
      <c r="Z831" s="17">
        <f t="shared" si="62"/>
        <v>0</v>
      </c>
    </row>
    <row r="832" spans="1:26" ht="12.75">
      <c r="D832" s="11"/>
      <c r="E832" s="11"/>
      <c r="P832" s="9">
        <f t="shared" si="63"/>
        <v>0</v>
      </c>
      <c r="Q832" s="15"/>
      <c r="T832" s="16">
        <f t="shared" si="64"/>
        <v>0</v>
      </c>
      <c r="W832" s="10">
        <f t="shared" si="65"/>
        <v>0.0006035561551452104</v>
      </c>
      <c r="Y832">
        <f t="shared" si="61"/>
        <v>0</v>
      </c>
      <c r="Z832" s="17">
        <f t="shared" si="62"/>
        <v>0</v>
      </c>
    </row>
    <row r="833" spans="1:26" ht="12.75">
      <c r="D833" s="11"/>
      <c r="E833" s="11"/>
      <c r="P833" s="9">
        <f t="shared" si="63"/>
        <v>0</v>
      </c>
      <c r="Q833" s="15"/>
      <c r="T833" s="16">
        <f t="shared" si="64"/>
        <v>0</v>
      </c>
      <c r="W833" s="10">
        <f t="shared" si="65"/>
        <v>0.0006035561551452104</v>
      </c>
      <c r="Y833">
        <f t="shared" si="61"/>
        <v>0</v>
      </c>
      <c r="Z833" s="17">
        <f t="shared" si="62"/>
        <v>0</v>
      </c>
    </row>
    <row r="834" spans="1:26" ht="12.75">
      <c r="D834" s="11"/>
      <c r="E834" s="11"/>
      <c r="P834" s="9">
        <f t="shared" si="63"/>
        <v>0</v>
      </c>
      <c r="Q834" s="15"/>
      <c r="T834" s="16">
        <f t="shared" si="64"/>
        <v>0</v>
      </c>
      <c r="W834" s="10">
        <f t="shared" si="65"/>
        <v>0.0006035561551452104</v>
      </c>
      <c r="Y834">
        <f t="shared" si="61"/>
        <v>0</v>
      </c>
      <c r="Z834" s="17">
        <f t="shared" si="62"/>
        <v>0</v>
      </c>
    </row>
    <row r="835" spans="1:26" ht="12.75">
      <c r="D835" s="11"/>
      <c r="E835" s="11"/>
      <c r="P835" s="9">
        <f t="shared" si="63"/>
        <v>0</v>
      </c>
      <c r="Q835" s="15"/>
      <c r="T835" s="16">
        <f t="shared" si="64"/>
        <v>0</v>
      </c>
      <c r="W835" s="10">
        <f t="shared" si="65"/>
        <v>0.0006035561551452104</v>
      </c>
      <c r="Y835">
        <f aca="true" t="shared" si="66" ref="Y835:Y898">X836*(1-$AB$3)</f>
        <v>0</v>
      </c>
      <c r="Z835" s="17">
        <f aca="true" t="shared" si="67" ref="Z835:Z898">(X835*$AB$3)+Y835</f>
        <v>0</v>
      </c>
    </row>
    <row r="836" spans="1:26" ht="12.75">
      <c r="D836" s="11"/>
      <c r="E836" s="11"/>
      <c r="P836" s="9">
        <f t="shared" si="63"/>
        <v>0</v>
      </c>
      <c r="Q836" s="15"/>
      <c r="T836" s="16">
        <f t="shared" si="64"/>
        <v>0</v>
      </c>
      <c r="W836" s="10">
        <f t="shared" si="65"/>
        <v>0.0006035561551452104</v>
      </c>
      <c r="Y836">
        <f t="shared" si="66"/>
        <v>0</v>
      </c>
      <c r="Z836" s="17">
        <f t="shared" si="67"/>
        <v>0</v>
      </c>
    </row>
    <row r="837" spans="1:26" ht="12.75">
      <c r="D837" s="11"/>
      <c r="E837" s="11"/>
      <c r="P837" s="9">
        <f aca="true" t="shared" si="68" ref="P837:P900">O836</f>
        <v>0</v>
      </c>
      <c r="Q837" s="15"/>
      <c r="T837" s="16">
        <f t="shared" si="64"/>
        <v>0</v>
      </c>
      <c r="W837" s="10">
        <f t="shared" si="65"/>
        <v>0.0006035561551452104</v>
      </c>
      <c r="Y837">
        <f t="shared" si="66"/>
        <v>0</v>
      </c>
      <c r="Z837" s="17">
        <f t="shared" si="67"/>
        <v>0</v>
      </c>
    </row>
    <row r="838" spans="1:26" ht="12.75">
      <c r="D838" s="11"/>
      <c r="E838" s="11"/>
      <c r="P838" s="9">
        <f t="shared" si="68"/>
        <v>0</v>
      </c>
      <c r="Q838" s="15"/>
      <c r="T838" s="16">
        <f t="shared" si="64"/>
        <v>0</v>
      </c>
      <c r="W838" s="10">
        <f t="shared" si="65"/>
        <v>0.0006035561551452104</v>
      </c>
      <c r="Y838">
        <f t="shared" si="66"/>
        <v>0</v>
      </c>
      <c r="Z838" s="17">
        <f t="shared" si="67"/>
        <v>0</v>
      </c>
    </row>
    <row r="839" spans="1:26" ht="12.75">
      <c r="D839" s="11"/>
      <c r="E839" s="11"/>
      <c r="P839" s="9">
        <f t="shared" si="68"/>
        <v>0</v>
      </c>
      <c r="Q839" s="15"/>
      <c r="T839" s="16">
        <f aca="true" t="shared" si="69" ref="T839:T902">IF(((S839+S840)/2)&gt;0.012,0.012,IF(((S839+S840)/2)&lt;-0.02,-0.02,(S839+S840)/2))</f>
        <v>0</v>
      </c>
      <c r="W839" s="10">
        <f t="shared" si="65"/>
        <v>0.0006035561551452104</v>
      </c>
      <c r="Y839">
        <f t="shared" si="66"/>
        <v>0</v>
      </c>
      <c r="Z839" s="17">
        <f t="shared" si="67"/>
        <v>0</v>
      </c>
    </row>
    <row r="840" spans="1:26" ht="12.75">
      <c r="D840" s="11"/>
      <c r="E840" s="11"/>
      <c r="P840" s="9">
        <f t="shared" si="68"/>
        <v>0</v>
      </c>
      <c r="Q840" s="15"/>
      <c r="T840" s="16">
        <f t="shared" si="69"/>
        <v>0</v>
      </c>
      <c r="W840" s="10">
        <f t="shared" si="65"/>
        <v>0.0006035561551452104</v>
      </c>
      <c r="Y840">
        <f t="shared" si="66"/>
        <v>0</v>
      </c>
      <c r="Z840" s="17">
        <f t="shared" si="67"/>
        <v>0</v>
      </c>
    </row>
    <row r="841" spans="1:26" ht="12.75">
      <c r="D841" s="11"/>
      <c r="E841" s="11"/>
      <c r="P841" s="9">
        <f t="shared" si="68"/>
        <v>0</v>
      </c>
      <c r="Q841" s="15"/>
      <c r="T841" s="16">
        <f t="shared" si="69"/>
        <v>0</v>
      </c>
      <c r="W841" s="10">
        <f t="shared" si="65"/>
        <v>0.0006035561551452104</v>
      </c>
      <c r="Y841">
        <f t="shared" si="66"/>
        <v>0</v>
      </c>
      <c r="Z841" s="17">
        <f t="shared" si="67"/>
        <v>0</v>
      </c>
    </row>
    <row r="842" spans="1:26" ht="12.75">
      <c r="D842" s="11"/>
      <c r="E842" s="11"/>
      <c r="P842" s="9">
        <f t="shared" si="68"/>
        <v>0</v>
      </c>
      <c r="Q842" s="15"/>
      <c r="T842" s="16">
        <f t="shared" si="69"/>
        <v>0</v>
      </c>
      <c r="W842" s="10">
        <f t="shared" si="65"/>
        <v>0.0006035561551452104</v>
      </c>
      <c r="Y842">
        <f t="shared" si="66"/>
        <v>0</v>
      </c>
      <c r="Z842" s="17">
        <f t="shared" si="67"/>
        <v>0</v>
      </c>
    </row>
    <row r="843" spans="1:26" ht="12.75">
      <c r="D843" s="11"/>
      <c r="E843" s="11"/>
      <c r="P843" s="9">
        <f t="shared" si="68"/>
        <v>0</v>
      </c>
      <c r="Q843" s="15"/>
      <c r="T843" s="16">
        <f t="shared" si="69"/>
        <v>0</v>
      </c>
      <c r="W843" s="10">
        <f t="shared" si="65"/>
        <v>0.0006035561551452104</v>
      </c>
      <c r="Y843">
        <f t="shared" si="66"/>
        <v>0</v>
      </c>
      <c r="Z843" s="17">
        <f t="shared" si="67"/>
        <v>0</v>
      </c>
    </row>
    <row r="844" spans="1:26" ht="12.75">
      <c r="D844" s="11"/>
      <c r="E844" s="11"/>
      <c r="P844" s="9">
        <f t="shared" si="68"/>
        <v>0</v>
      </c>
      <c r="Q844" s="15"/>
      <c r="T844" s="16">
        <f t="shared" si="69"/>
        <v>0</v>
      </c>
      <c r="W844" s="10">
        <f t="shared" si="65"/>
        <v>0.0006035561551452104</v>
      </c>
      <c r="Y844">
        <f t="shared" si="66"/>
        <v>0</v>
      </c>
      <c r="Z844" s="17">
        <f t="shared" si="67"/>
        <v>0</v>
      </c>
    </row>
    <row r="845" spans="1:26" ht="12.75">
      <c r="D845" s="11"/>
      <c r="E845" s="11"/>
      <c r="P845" s="9">
        <f t="shared" si="68"/>
        <v>0</v>
      </c>
      <c r="Q845" s="15"/>
      <c r="T845" s="16">
        <f t="shared" si="69"/>
        <v>0</v>
      </c>
      <c r="W845" s="10">
        <f t="shared" si="65"/>
        <v>0.0006035561551452104</v>
      </c>
      <c r="Y845">
        <f t="shared" si="66"/>
        <v>0</v>
      </c>
      <c r="Z845" s="17">
        <f t="shared" si="67"/>
        <v>0</v>
      </c>
    </row>
    <row r="846" spans="1:26" ht="12.75">
      <c r="D846" s="11"/>
      <c r="E846" s="11"/>
      <c r="P846" s="9">
        <f t="shared" si="68"/>
        <v>0</v>
      </c>
      <c r="Q846" s="15"/>
      <c r="T846" s="16">
        <f t="shared" si="69"/>
        <v>0</v>
      </c>
      <c r="W846" s="10">
        <f t="shared" si="65"/>
        <v>0.0006035561551452104</v>
      </c>
      <c r="Y846">
        <f t="shared" si="66"/>
        <v>0</v>
      </c>
      <c r="Z846" s="17">
        <f t="shared" si="67"/>
        <v>0</v>
      </c>
    </row>
    <row r="847" spans="1:26" ht="12.75">
      <c r="D847" s="11"/>
      <c r="E847" s="11"/>
      <c r="P847" s="9">
        <f t="shared" si="68"/>
        <v>0</v>
      </c>
      <c r="Q847" s="15"/>
      <c r="T847" s="16">
        <f t="shared" si="69"/>
        <v>0</v>
      </c>
      <c r="W847" s="10">
        <f t="shared" si="65"/>
        <v>0.0006035561551452104</v>
      </c>
      <c r="Y847">
        <f t="shared" si="66"/>
        <v>0</v>
      </c>
      <c r="Z847" s="17">
        <f t="shared" si="67"/>
        <v>0</v>
      </c>
    </row>
    <row r="848" spans="1:26" ht="12.75">
      <c r="D848" s="11"/>
      <c r="E848" s="11"/>
      <c r="P848" s="9">
        <f t="shared" si="68"/>
        <v>0</v>
      </c>
      <c r="Q848" s="15"/>
      <c r="T848" s="16">
        <f t="shared" si="69"/>
        <v>0</v>
      </c>
      <c r="W848" s="10">
        <f t="shared" si="65"/>
        <v>0.0006035561551452104</v>
      </c>
      <c r="Y848">
        <f t="shared" si="66"/>
        <v>0</v>
      </c>
      <c r="Z848" s="17">
        <f t="shared" si="67"/>
        <v>0</v>
      </c>
    </row>
    <row r="849" spans="1:26" ht="12.75">
      <c r="D849" s="11"/>
      <c r="E849" s="11"/>
      <c r="P849" s="9">
        <f t="shared" si="68"/>
        <v>0</v>
      </c>
      <c r="Q849" s="15"/>
      <c r="T849" s="16">
        <f t="shared" si="69"/>
        <v>0</v>
      </c>
      <c r="W849" s="10">
        <f t="shared" si="65"/>
        <v>0.0006035561551452104</v>
      </c>
      <c r="Y849">
        <f t="shared" si="66"/>
        <v>0</v>
      </c>
      <c r="Z849" s="17">
        <f t="shared" si="67"/>
        <v>0</v>
      </c>
    </row>
    <row r="850" spans="1:26" ht="12.75">
      <c r="D850" s="11"/>
      <c r="E850" s="11"/>
      <c r="P850" s="9">
        <f t="shared" si="68"/>
        <v>0</v>
      </c>
      <c r="Q850" s="15"/>
      <c r="T850" s="16">
        <f t="shared" si="69"/>
        <v>0</v>
      </c>
      <c r="W850" s="10">
        <f t="shared" si="65"/>
        <v>0.0006035561551452104</v>
      </c>
      <c r="Y850">
        <f t="shared" si="66"/>
        <v>0</v>
      </c>
      <c r="Z850" s="17">
        <f t="shared" si="67"/>
        <v>0</v>
      </c>
    </row>
    <row r="851" spans="1:26" ht="12.75">
      <c r="D851" s="11"/>
      <c r="E851" s="11"/>
      <c r="P851" s="9">
        <f t="shared" si="68"/>
        <v>0</v>
      </c>
      <c r="Q851" s="15"/>
      <c r="T851" s="16">
        <f t="shared" si="69"/>
        <v>0</v>
      </c>
      <c r="W851" s="10">
        <f t="shared" si="65"/>
        <v>0.0006035561551452104</v>
      </c>
      <c r="Y851">
        <f t="shared" si="66"/>
        <v>0</v>
      </c>
      <c r="Z851" s="17">
        <f t="shared" si="67"/>
        <v>0</v>
      </c>
    </row>
    <row r="852" spans="1:26" ht="12.75">
      <c r="D852" s="11"/>
      <c r="E852" s="11"/>
      <c r="P852" s="9">
        <f t="shared" si="68"/>
        <v>0</v>
      </c>
      <c r="Q852" s="15"/>
      <c r="T852" s="16">
        <f t="shared" si="69"/>
        <v>0</v>
      </c>
      <c r="W852" s="10">
        <f t="shared" si="65"/>
        <v>0.0006035561551452104</v>
      </c>
      <c r="Y852">
        <f t="shared" si="66"/>
        <v>0</v>
      </c>
      <c r="Z852" s="17">
        <f t="shared" si="67"/>
        <v>0</v>
      </c>
    </row>
    <row r="853" spans="1:26" ht="12.75">
      <c r="D853" s="11"/>
      <c r="E853" s="11"/>
      <c r="P853" s="9">
        <f t="shared" si="68"/>
        <v>0</v>
      </c>
      <c r="Q853" s="15"/>
      <c r="T853" s="16">
        <f t="shared" si="69"/>
        <v>0</v>
      </c>
      <c r="W853" s="10">
        <f t="shared" si="65"/>
        <v>0.0006035561551452104</v>
      </c>
      <c r="Y853">
        <f t="shared" si="66"/>
        <v>0</v>
      </c>
      <c r="Z853" s="17">
        <f t="shared" si="67"/>
        <v>0</v>
      </c>
    </row>
    <row r="854" spans="1:26" ht="12.75">
      <c r="D854" s="11"/>
      <c r="E854" s="11"/>
      <c r="P854" s="9">
        <f t="shared" si="68"/>
        <v>0</v>
      </c>
      <c r="Q854" s="15"/>
      <c r="T854" s="16">
        <f t="shared" si="69"/>
        <v>0</v>
      </c>
      <c r="W854" s="10">
        <f t="shared" si="65"/>
        <v>0.0006035561551452104</v>
      </c>
      <c r="Y854">
        <f t="shared" si="66"/>
        <v>0</v>
      </c>
      <c r="Z854" s="17">
        <f t="shared" si="67"/>
        <v>0</v>
      </c>
    </row>
    <row r="855" spans="1:26" ht="12.75">
      <c r="D855" s="11"/>
      <c r="E855" s="11"/>
      <c r="P855" s="9">
        <f t="shared" si="68"/>
        <v>0</v>
      </c>
      <c r="Q855" s="15"/>
      <c r="T855" s="16">
        <f t="shared" si="69"/>
        <v>0</v>
      </c>
      <c r="W855" s="10">
        <f t="shared" si="65"/>
        <v>0.0006035561551452104</v>
      </c>
      <c r="Y855">
        <f t="shared" si="66"/>
        <v>0</v>
      </c>
      <c r="Z855" s="17">
        <f t="shared" si="67"/>
        <v>0</v>
      </c>
    </row>
    <row r="856" spans="1:26" ht="12.75">
      <c r="D856" s="11"/>
      <c r="E856" s="11"/>
      <c r="P856" s="9">
        <f t="shared" si="68"/>
        <v>0</v>
      </c>
      <c r="Q856" s="15"/>
      <c r="T856" s="16">
        <f t="shared" si="69"/>
        <v>0</v>
      </c>
      <c r="W856" s="10">
        <f t="shared" si="65"/>
        <v>0.0006035561551452104</v>
      </c>
      <c r="Y856">
        <f t="shared" si="66"/>
        <v>0</v>
      </c>
      <c r="Z856" s="17">
        <f t="shared" si="67"/>
        <v>0</v>
      </c>
    </row>
    <row r="857" spans="1:26" ht="12.75">
      <c r="D857" s="11"/>
      <c r="E857" s="11"/>
      <c r="P857" s="9">
        <f t="shared" si="68"/>
        <v>0</v>
      </c>
      <c r="Q857" s="15"/>
      <c r="T857" s="16">
        <f t="shared" si="69"/>
        <v>0</v>
      </c>
      <c r="W857" s="10">
        <f t="shared" si="65"/>
        <v>0.0006035561551452104</v>
      </c>
      <c r="Y857">
        <f t="shared" si="66"/>
        <v>0</v>
      </c>
      <c r="Z857" s="17">
        <f t="shared" si="67"/>
        <v>0</v>
      </c>
    </row>
    <row r="858" spans="1:26" ht="12.75">
      <c r="D858" s="11"/>
      <c r="E858" s="11"/>
      <c r="P858" s="9">
        <f t="shared" si="68"/>
        <v>0</v>
      </c>
      <c r="Q858" s="15"/>
      <c r="T858" s="16">
        <f t="shared" si="69"/>
        <v>0</v>
      </c>
      <c r="W858" s="10">
        <f t="shared" si="65"/>
        <v>0.0006035561551452104</v>
      </c>
      <c r="Y858">
        <f t="shared" si="66"/>
        <v>0</v>
      </c>
      <c r="Z858" s="17">
        <f t="shared" si="67"/>
        <v>0</v>
      </c>
    </row>
    <row r="859" spans="1:26" ht="12.75">
      <c r="D859" s="11"/>
      <c r="E859" s="11"/>
      <c r="P859" s="9">
        <f t="shared" si="68"/>
        <v>0</v>
      </c>
      <c r="Q859" s="15"/>
      <c r="T859" s="16">
        <f t="shared" si="69"/>
        <v>0</v>
      </c>
      <c r="W859" s="10">
        <f t="shared" si="65"/>
        <v>0.0006035561551452104</v>
      </c>
      <c r="Y859">
        <f t="shared" si="66"/>
        <v>0</v>
      </c>
      <c r="Z859" s="17">
        <f t="shared" si="67"/>
        <v>0</v>
      </c>
    </row>
    <row r="860" spans="1:26" ht="12.75">
      <c r="D860" s="11"/>
      <c r="E860" s="11"/>
      <c r="P860" s="9">
        <f t="shared" si="68"/>
        <v>0</v>
      </c>
      <c r="Q860" s="15"/>
      <c r="T860" s="16">
        <f t="shared" si="69"/>
        <v>0</v>
      </c>
      <c r="W860" s="10">
        <f t="shared" si="65"/>
        <v>0.0006035561551452104</v>
      </c>
      <c r="Y860">
        <f t="shared" si="66"/>
        <v>0</v>
      </c>
      <c r="Z860" s="17">
        <f t="shared" si="67"/>
        <v>0</v>
      </c>
    </row>
    <row r="861" spans="1:26" ht="12.75">
      <c r="D861" s="11"/>
      <c r="E861" s="11"/>
      <c r="P861" s="9">
        <f t="shared" si="68"/>
        <v>0</v>
      </c>
      <c r="Q861" s="15"/>
      <c r="T861" s="16">
        <f t="shared" si="69"/>
        <v>0</v>
      </c>
      <c r="W861" s="10">
        <f t="shared" si="65"/>
        <v>0.0006035561551452104</v>
      </c>
      <c r="Y861">
        <f t="shared" si="66"/>
        <v>0</v>
      </c>
      <c r="Z861" s="17">
        <f t="shared" si="67"/>
        <v>0</v>
      </c>
    </row>
    <row r="862" spans="1:26" ht="12.75">
      <c r="D862" s="11"/>
      <c r="E862" s="11"/>
      <c r="P862" s="9">
        <f t="shared" si="68"/>
        <v>0</v>
      </c>
      <c r="Q862" s="15"/>
      <c r="T862" s="16">
        <f t="shared" si="69"/>
        <v>0</v>
      </c>
      <c r="W862" s="10">
        <f t="shared" si="65"/>
        <v>0.0006035561551452104</v>
      </c>
      <c r="Y862">
        <f t="shared" si="66"/>
        <v>0</v>
      </c>
      <c r="Z862" s="17">
        <f t="shared" si="67"/>
        <v>0</v>
      </c>
    </row>
    <row r="863" spans="1:26" ht="12.75">
      <c r="D863" s="11"/>
      <c r="E863" s="11"/>
      <c r="P863" s="9">
        <f t="shared" si="68"/>
        <v>0</v>
      </c>
      <c r="Q863" s="15"/>
      <c r="T863" s="16">
        <f t="shared" si="69"/>
        <v>0</v>
      </c>
      <c r="W863" s="10">
        <f t="shared" si="65"/>
        <v>0.0006035561551452104</v>
      </c>
      <c r="Y863">
        <f t="shared" si="66"/>
        <v>0</v>
      </c>
      <c r="Z863" s="17">
        <f t="shared" si="67"/>
        <v>0</v>
      </c>
    </row>
    <row r="864" spans="1:26" ht="12.75">
      <c r="D864" s="11"/>
      <c r="E864" s="11"/>
      <c r="P864" s="9">
        <f t="shared" si="68"/>
        <v>0</v>
      </c>
      <c r="Q864" s="15"/>
      <c r="T864" s="16">
        <f t="shared" si="69"/>
        <v>0</v>
      </c>
      <c r="W864" s="10">
        <f t="shared" si="65"/>
        <v>0.0006035561551452104</v>
      </c>
      <c r="Y864">
        <f t="shared" si="66"/>
        <v>0</v>
      </c>
      <c r="Z864" s="17">
        <f t="shared" si="67"/>
        <v>0</v>
      </c>
    </row>
    <row r="865" spans="1:26" ht="12.75">
      <c r="D865" s="11"/>
      <c r="E865" s="11"/>
      <c r="P865" s="9">
        <f t="shared" si="68"/>
        <v>0</v>
      </c>
      <c r="Q865" s="15"/>
      <c r="T865" s="16">
        <f t="shared" si="69"/>
        <v>0</v>
      </c>
      <c r="W865" s="10">
        <f t="shared" si="65"/>
        <v>0.0006035561551452104</v>
      </c>
      <c r="Y865">
        <f t="shared" si="66"/>
        <v>0</v>
      </c>
      <c r="Z865" s="17">
        <f t="shared" si="67"/>
        <v>0</v>
      </c>
    </row>
    <row r="866" spans="1:26" ht="12.75">
      <c r="D866" s="11"/>
      <c r="E866" s="11"/>
      <c r="P866" s="9">
        <f t="shared" si="68"/>
        <v>0</v>
      </c>
      <c r="Q866" s="15"/>
      <c r="T866" s="16">
        <f t="shared" si="69"/>
        <v>0</v>
      </c>
      <c r="W866" s="10">
        <f t="shared" si="65"/>
        <v>0.0006035561551452104</v>
      </c>
      <c r="Y866">
        <f t="shared" si="66"/>
        <v>0</v>
      </c>
      <c r="Z866" s="17">
        <f t="shared" si="67"/>
        <v>0</v>
      </c>
    </row>
    <row r="867" spans="1:26" ht="12.75">
      <c r="D867" s="11"/>
      <c r="E867" s="11"/>
      <c r="P867" s="9">
        <f t="shared" si="68"/>
        <v>0</v>
      </c>
      <c r="Q867" s="15"/>
      <c r="T867" s="16">
        <f t="shared" si="69"/>
        <v>0</v>
      </c>
      <c r="W867" s="10">
        <f t="shared" si="65"/>
        <v>0.0006035561551452104</v>
      </c>
      <c r="Y867">
        <f t="shared" si="66"/>
        <v>0</v>
      </c>
      <c r="Z867" s="17">
        <f t="shared" si="67"/>
        <v>0</v>
      </c>
    </row>
    <row r="868" spans="1:26" ht="12.75">
      <c r="D868" s="11"/>
      <c r="E868" s="11"/>
      <c r="P868" s="9">
        <f t="shared" si="68"/>
        <v>0</v>
      </c>
      <c r="Q868" s="15"/>
      <c r="T868" s="16">
        <f t="shared" si="69"/>
        <v>0</v>
      </c>
      <c r="W868" s="10">
        <f t="shared" si="65"/>
        <v>0.0006035561551452104</v>
      </c>
      <c r="Y868">
        <f t="shared" si="66"/>
        <v>0</v>
      </c>
      <c r="Z868" s="17">
        <f t="shared" si="67"/>
        <v>0</v>
      </c>
    </row>
    <row r="869" spans="1:26" ht="12.75">
      <c r="D869" s="11"/>
      <c r="E869" s="11"/>
      <c r="P869" s="9">
        <f t="shared" si="68"/>
        <v>0</v>
      </c>
      <c r="Q869" s="15"/>
      <c r="T869" s="16">
        <f t="shared" si="69"/>
        <v>0</v>
      </c>
      <c r="W869" s="10">
        <f t="shared" si="65"/>
        <v>0.0006035561551452104</v>
      </c>
      <c r="Y869">
        <f t="shared" si="66"/>
        <v>0</v>
      </c>
      <c r="Z869" s="17">
        <f t="shared" si="67"/>
        <v>0</v>
      </c>
    </row>
    <row r="870" spans="1:26" ht="12.75">
      <c r="D870" s="11"/>
      <c r="E870" s="11"/>
      <c r="P870" s="9">
        <f t="shared" si="68"/>
        <v>0</v>
      </c>
      <c r="Q870" s="15"/>
      <c r="T870" s="16">
        <f t="shared" si="69"/>
        <v>0</v>
      </c>
      <c r="W870" s="10">
        <f t="shared" si="65"/>
        <v>0.0006035561551452104</v>
      </c>
      <c r="Y870">
        <f t="shared" si="66"/>
        <v>0</v>
      </c>
      <c r="Z870" s="17">
        <f t="shared" si="67"/>
        <v>0</v>
      </c>
    </row>
    <row r="871" spans="1:26" ht="12.75">
      <c r="D871" s="11"/>
      <c r="E871" s="11"/>
      <c r="P871" s="9">
        <f t="shared" si="68"/>
        <v>0</v>
      </c>
      <c r="Q871" s="15"/>
      <c r="T871" s="16">
        <f t="shared" si="69"/>
        <v>0</v>
      </c>
      <c r="W871" s="10">
        <f t="shared" si="65"/>
        <v>0.0006035561551452104</v>
      </c>
      <c r="Y871">
        <f t="shared" si="66"/>
        <v>0</v>
      </c>
      <c r="Z871" s="17">
        <f t="shared" si="67"/>
        <v>0</v>
      </c>
    </row>
    <row r="872" spans="1:26" ht="12.75">
      <c r="D872" s="11"/>
      <c r="E872" s="11"/>
      <c r="P872" s="9">
        <f t="shared" si="68"/>
        <v>0</v>
      </c>
      <c r="Q872" s="15"/>
      <c r="T872" s="16">
        <f t="shared" si="69"/>
        <v>0</v>
      </c>
      <c r="W872" s="10">
        <f t="shared" si="65"/>
        <v>0.0006035561551452104</v>
      </c>
      <c r="Y872">
        <f t="shared" si="66"/>
        <v>0</v>
      </c>
      <c r="Z872" s="17">
        <f t="shared" si="67"/>
        <v>0</v>
      </c>
    </row>
    <row r="873" spans="1:26" ht="12.75">
      <c r="D873" s="11"/>
      <c r="E873" s="11"/>
      <c r="P873" s="9">
        <f t="shared" si="68"/>
        <v>0</v>
      </c>
      <c r="Q873" s="15"/>
      <c r="T873" s="16">
        <f t="shared" si="69"/>
        <v>0</v>
      </c>
      <c r="W873" s="10">
        <f t="shared" si="65"/>
        <v>0.0006035561551452104</v>
      </c>
      <c r="Y873">
        <f t="shared" si="66"/>
        <v>0</v>
      </c>
      <c r="Z873" s="17">
        <f t="shared" si="67"/>
        <v>0</v>
      </c>
    </row>
    <row r="874" spans="1:26" ht="12.75">
      <c r="D874" s="11"/>
      <c r="E874" s="11"/>
      <c r="P874" s="9">
        <f t="shared" si="68"/>
        <v>0</v>
      </c>
      <c r="Q874" s="15"/>
      <c r="T874" s="16">
        <f t="shared" si="69"/>
        <v>0</v>
      </c>
      <c r="W874" s="10">
        <f t="shared" si="65"/>
        <v>0.0006035561551452104</v>
      </c>
      <c r="Y874">
        <f t="shared" si="66"/>
        <v>0</v>
      </c>
      <c r="Z874" s="17">
        <f t="shared" si="67"/>
        <v>0</v>
      </c>
    </row>
    <row r="875" spans="1:26" ht="12.75">
      <c r="D875" s="11"/>
      <c r="E875" s="11"/>
      <c r="P875" s="9">
        <f t="shared" si="68"/>
        <v>0</v>
      </c>
      <c r="Q875" s="15"/>
      <c r="T875" s="16">
        <f t="shared" si="69"/>
        <v>0</v>
      </c>
      <c r="W875" s="10">
        <f t="shared" si="65"/>
        <v>0.0006035561551452104</v>
      </c>
      <c r="Y875">
        <f t="shared" si="66"/>
        <v>0</v>
      </c>
      <c r="Z875" s="17">
        <f t="shared" si="67"/>
        <v>0</v>
      </c>
    </row>
    <row r="876" spans="1:26" ht="12.75">
      <c r="D876" s="11"/>
      <c r="E876" s="11"/>
      <c r="P876" s="9">
        <f t="shared" si="68"/>
        <v>0</v>
      </c>
      <c r="Q876" s="15"/>
      <c r="T876" s="16">
        <f t="shared" si="69"/>
        <v>0</v>
      </c>
      <c r="W876" s="10">
        <f t="shared" si="65"/>
        <v>0.0006035561551452104</v>
      </c>
      <c r="Y876">
        <f t="shared" si="66"/>
        <v>0</v>
      </c>
      <c r="Z876" s="17">
        <f t="shared" si="67"/>
        <v>0</v>
      </c>
    </row>
    <row r="877" spans="1:26" ht="12.75">
      <c r="D877" s="11"/>
      <c r="E877" s="11"/>
      <c r="P877" s="9">
        <f t="shared" si="68"/>
        <v>0</v>
      </c>
      <c r="Q877" s="15"/>
      <c r="T877" s="16">
        <f t="shared" si="69"/>
        <v>0</v>
      </c>
      <c r="W877" s="10">
        <f t="shared" si="65"/>
        <v>0.0006035561551452104</v>
      </c>
      <c r="Y877">
        <f t="shared" si="66"/>
        <v>0</v>
      </c>
      <c r="Z877" s="17">
        <f t="shared" si="67"/>
        <v>0</v>
      </c>
    </row>
    <row r="878" spans="1:26" ht="12.75">
      <c r="D878" s="11"/>
      <c r="E878" s="11"/>
      <c r="P878" s="9">
        <f t="shared" si="68"/>
        <v>0</v>
      </c>
      <c r="Q878" s="15"/>
      <c r="T878" s="16">
        <f t="shared" si="69"/>
        <v>0</v>
      </c>
      <c r="W878" s="10">
        <f t="shared" si="65"/>
        <v>0.0006035561551452104</v>
      </c>
      <c r="Y878">
        <f t="shared" si="66"/>
        <v>0</v>
      </c>
      <c r="Z878" s="17">
        <f t="shared" si="67"/>
        <v>0</v>
      </c>
    </row>
    <row r="879" spans="1:26" ht="12.75">
      <c r="D879" s="11"/>
      <c r="E879" s="11"/>
      <c r="P879" s="9">
        <f t="shared" si="68"/>
        <v>0</v>
      </c>
      <c r="Q879" s="15"/>
      <c r="T879" s="16">
        <f t="shared" si="69"/>
        <v>0</v>
      </c>
      <c r="W879" s="10">
        <f t="shared" si="65"/>
        <v>0.0006035561551452104</v>
      </c>
      <c r="Y879">
        <f t="shared" si="66"/>
        <v>0</v>
      </c>
      <c r="Z879" s="17">
        <f t="shared" si="67"/>
        <v>0</v>
      </c>
    </row>
    <row r="880" spans="1:26" ht="12.75">
      <c r="D880" s="11"/>
      <c r="E880" s="11"/>
      <c r="P880" s="9">
        <f t="shared" si="68"/>
        <v>0</v>
      </c>
      <c r="Q880" s="15"/>
      <c r="T880" s="16">
        <f t="shared" si="69"/>
        <v>0</v>
      </c>
      <c r="W880" s="10">
        <f t="shared" si="65"/>
        <v>0.0006035561551452104</v>
      </c>
      <c r="Y880">
        <f t="shared" si="66"/>
        <v>0</v>
      </c>
      <c r="Z880" s="17">
        <f t="shared" si="67"/>
        <v>0</v>
      </c>
    </row>
    <row r="881" spans="1:26" ht="12.75">
      <c r="D881" s="11"/>
      <c r="E881" s="11"/>
      <c r="P881" s="9">
        <f t="shared" si="68"/>
        <v>0</v>
      </c>
      <c r="Q881" s="15"/>
      <c r="T881" s="16">
        <f t="shared" si="69"/>
        <v>0</v>
      </c>
      <c r="W881" s="10">
        <f t="shared" si="65"/>
        <v>0.0006035561551452104</v>
      </c>
      <c r="Y881">
        <f t="shared" si="66"/>
        <v>0</v>
      </c>
      <c r="Z881" s="17">
        <f t="shared" si="67"/>
        <v>0</v>
      </c>
    </row>
    <row r="882" spans="1:26" ht="12.75">
      <c r="D882" s="11"/>
      <c r="E882" s="11"/>
      <c r="P882" s="9">
        <f t="shared" si="68"/>
        <v>0</v>
      </c>
      <c r="Q882" s="15"/>
      <c r="T882" s="16">
        <f t="shared" si="69"/>
        <v>0</v>
      </c>
      <c r="W882" s="10">
        <f t="shared" si="65"/>
        <v>0.0006035561551452104</v>
      </c>
      <c r="Y882">
        <f t="shared" si="66"/>
        <v>0</v>
      </c>
      <c r="Z882" s="17">
        <f t="shared" si="67"/>
        <v>0</v>
      </c>
    </row>
    <row r="883" spans="1:26" ht="12.75">
      <c r="D883" s="11"/>
      <c r="E883" s="11"/>
      <c r="P883" s="9">
        <f t="shared" si="68"/>
        <v>0</v>
      </c>
      <c r="Q883" s="15"/>
      <c r="T883" s="16">
        <f t="shared" si="69"/>
        <v>0</v>
      </c>
      <c r="W883" s="10">
        <f aca="true" t="shared" si="70" ref="W883:W946">IF(((R884-R883)/$AA$3)&lt;=0.00003,((W882+W881+W880)/3),((R884-R883)/$AA$3))</f>
        <v>0.0006035561551452104</v>
      </c>
      <c r="Y883">
        <f t="shared" si="66"/>
        <v>0</v>
      </c>
      <c r="Z883" s="17">
        <f t="shared" si="67"/>
        <v>0</v>
      </c>
    </row>
    <row r="884" spans="1:26" ht="12.75">
      <c r="D884" s="11"/>
      <c r="E884" s="11"/>
      <c r="P884" s="9">
        <f t="shared" si="68"/>
        <v>0</v>
      </c>
      <c r="Q884" s="15"/>
      <c r="T884" s="16">
        <f t="shared" si="69"/>
        <v>0</v>
      </c>
      <c r="W884" s="10">
        <f t="shared" si="70"/>
        <v>0.0006035561551452104</v>
      </c>
      <c r="Y884">
        <f t="shared" si="66"/>
        <v>0</v>
      </c>
      <c r="Z884" s="17">
        <f t="shared" si="67"/>
        <v>0</v>
      </c>
    </row>
    <row r="885" spans="1:26" ht="12.75">
      <c r="D885" s="11"/>
      <c r="E885" s="11"/>
      <c r="P885" s="9">
        <f t="shared" si="68"/>
        <v>0</v>
      </c>
      <c r="Q885" s="15"/>
      <c r="T885" s="16">
        <f t="shared" si="69"/>
        <v>0</v>
      </c>
      <c r="W885" s="10">
        <f t="shared" si="70"/>
        <v>0.0006035561551452104</v>
      </c>
      <c r="Y885">
        <f t="shared" si="66"/>
        <v>0</v>
      </c>
      <c r="Z885" s="17">
        <f t="shared" si="67"/>
        <v>0</v>
      </c>
    </row>
    <row r="886" spans="1:26" ht="12.75">
      <c r="D886" s="11"/>
      <c r="E886" s="11"/>
      <c r="P886" s="9">
        <f t="shared" si="68"/>
        <v>0</v>
      </c>
      <c r="Q886" s="15"/>
      <c r="T886" s="16">
        <f t="shared" si="69"/>
        <v>0</v>
      </c>
      <c r="W886" s="10">
        <f t="shared" si="70"/>
        <v>0.0006035561551452104</v>
      </c>
      <c r="Y886">
        <f t="shared" si="66"/>
        <v>0</v>
      </c>
      <c r="Z886" s="17">
        <f t="shared" si="67"/>
        <v>0</v>
      </c>
    </row>
    <row r="887" spans="1:26" ht="12.75">
      <c r="D887" s="11"/>
      <c r="E887" s="11"/>
      <c r="P887" s="9">
        <f t="shared" si="68"/>
        <v>0</v>
      </c>
      <c r="Q887" s="15"/>
      <c r="T887" s="16">
        <f t="shared" si="69"/>
        <v>0</v>
      </c>
      <c r="W887" s="10">
        <f t="shared" si="70"/>
        <v>0.0006035561551452104</v>
      </c>
      <c r="Y887">
        <f t="shared" si="66"/>
        <v>0</v>
      </c>
      <c r="Z887" s="17">
        <f t="shared" si="67"/>
        <v>0</v>
      </c>
    </row>
    <row r="888" spans="1:26" ht="12.75">
      <c r="P888" s="9">
        <f t="shared" si="68"/>
        <v>0</v>
      </c>
      <c r="Q888" s="15"/>
      <c r="T888" s="16">
        <f t="shared" si="69"/>
        <v>0</v>
      </c>
      <c r="W888" s="10">
        <f t="shared" si="70"/>
        <v>0.0006035561551452104</v>
      </c>
      <c r="Y888">
        <f t="shared" si="66"/>
        <v>0</v>
      </c>
      <c r="Z888" s="17">
        <f t="shared" si="67"/>
        <v>0</v>
      </c>
    </row>
    <row r="889" spans="1:26" ht="12.75">
      <c r="P889" s="9">
        <f t="shared" si="68"/>
        <v>0</v>
      </c>
      <c r="Q889" s="15"/>
      <c r="T889" s="16">
        <f t="shared" si="69"/>
        <v>0</v>
      </c>
      <c r="W889" s="10">
        <f t="shared" si="70"/>
        <v>0.0006035561551452104</v>
      </c>
      <c r="Y889">
        <f t="shared" si="66"/>
        <v>0</v>
      </c>
      <c r="Z889" s="17">
        <f t="shared" si="67"/>
        <v>0</v>
      </c>
    </row>
    <row r="890" spans="1:26" ht="12.75">
      <c r="P890" s="9">
        <f t="shared" si="68"/>
        <v>0</v>
      </c>
      <c r="Q890" s="15"/>
      <c r="T890" s="16">
        <f t="shared" si="69"/>
        <v>0</v>
      </c>
      <c r="W890" s="10">
        <f t="shared" si="70"/>
        <v>0.0006035561551452104</v>
      </c>
      <c r="Y890">
        <f t="shared" si="66"/>
        <v>0</v>
      </c>
      <c r="Z890" s="17">
        <f t="shared" si="67"/>
        <v>0</v>
      </c>
    </row>
    <row r="891" spans="1:26" ht="12.75">
      <c r="P891" s="9">
        <f t="shared" si="68"/>
        <v>0</v>
      </c>
      <c r="Q891" s="15"/>
      <c r="T891" s="16">
        <f t="shared" si="69"/>
        <v>0</v>
      </c>
      <c r="W891" s="10">
        <f t="shared" si="70"/>
        <v>0.0006035561551452104</v>
      </c>
      <c r="Y891">
        <f t="shared" si="66"/>
        <v>0</v>
      </c>
      <c r="Z891" s="17">
        <f t="shared" si="67"/>
        <v>0</v>
      </c>
    </row>
    <row r="892" spans="1:26" ht="12.75">
      <c r="P892" s="9">
        <f t="shared" si="68"/>
        <v>0</v>
      </c>
      <c r="Q892" s="15"/>
      <c r="T892" s="16">
        <f t="shared" si="69"/>
        <v>0</v>
      </c>
      <c r="W892" s="10">
        <f t="shared" si="70"/>
        <v>0.0006035561551452104</v>
      </c>
      <c r="Y892">
        <f t="shared" si="66"/>
        <v>0</v>
      </c>
      <c r="Z892" s="17">
        <f t="shared" si="67"/>
        <v>0</v>
      </c>
    </row>
    <row r="893" spans="1:26" ht="12.75">
      <c r="P893" s="9">
        <f t="shared" si="68"/>
        <v>0</v>
      </c>
      <c r="Q893" s="15"/>
      <c r="T893" s="16">
        <f t="shared" si="69"/>
        <v>0</v>
      </c>
      <c r="W893" s="10">
        <f t="shared" si="70"/>
        <v>0.0006035561551452104</v>
      </c>
      <c r="Y893">
        <f t="shared" si="66"/>
        <v>0</v>
      </c>
      <c r="Z893" s="17">
        <f t="shared" si="67"/>
        <v>0</v>
      </c>
    </row>
    <row r="894" spans="1:26" ht="12.75">
      <c r="P894" s="9">
        <f t="shared" si="68"/>
        <v>0</v>
      </c>
      <c r="Q894" s="15"/>
      <c r="T894" s="16">
        <f t="shared" si="69"/>
        <v>0</v>
      </c>
      <c r="W894" s="10">
        <f t="shared" si="70"/>
        <v>0.0006035561551452104</v>
      </c>
      <c r="Y894">
        <f t="shared" si="66"/>
        <v>0</v>
      </c>
      <c r="Z894" s="17">
        <f t="shared" si="67"/>
        <v>0</v>
      </c>
    </row>
    <row r="895" spans="1:26" ht="12.75">
      <c r="P895" s="9">
        <f t="shared" si="68"/>
        <v>0</v>
      </c>
      <c r="Q895" s="15"/>
      <c r="T895" s="16">
        <f t="shared" si="69"/>
        <v>0</v>
      </c>
      <c r="W895" s="10">
        <f t="shared" si="70"/>
        <v>0.0006035561551452104</v>
      </c>
      <c r="Y895">
        <f t="shared" si="66"/>
        <v>0</v>
      </c>
      <c r="Z895" s="17">
        <f t="shared" si="67"/>
        <v>0</v>
      </c>
    </row>
    <row r="896" spans="1:26" ht="12.75">
      <c r="P896" s="9">
        <f t="shared" si="68"/>
        <v>0</v>
      </c>
      <c r="Q896" s="15"/>
      <c r="T896" s="16">
        <f t="shared" si="69"/>
        <v>0</v>
      </c>
      <c r="W896" s="10">
        <f t="shared" si="70"/>
        <v>0.0006035561551452104</v>
      </c>
      <c r="Y896">
        <f t="shared" si="66"/>
        <v>0</v>
      </c>
      <c r="Z896" s="17">
        <f t="shared" si="67"/>
        <v>0</v>
      </c>
    </row>
    <row r="897" spans="1:26" ht="12.75">
      <c r="P897" s="9">
        <f t="shared" si="68"/>
        <v>0</v>
      </c>
      <c r="Q897" s="15"/>
      <c r="T897" s="16">
        <f t="shared" si="69"/>
        <v>0</v>
      </c>
      <c r="W897" s="10">
        <f t="shared" si="70"/>
        <v>0.0006035561551452104</v>
      </c>
      <c r="Y897">
        <f t="shared" si="66"/>
        <v>0</v>
      </c>
      <c r="Z897" s="17">
        <f t="shared" si="67"/>
        <v>0</v>
      </c>
    </row>
    <row r="898" spans="1:26" ht="12.75">
      <c r="P898" s="9">
        <f t="shared" si="68"/>
        <v>0</v>
      </c>
      <c r="Q898" s="15"/>
      <c r="T898" s="16">
        <f t="shared" si="69"/>
        <v>0</v>
      </c>
      <c r="W898" s="10">
        <f t="shared" si="70"/>
        <v>0.0006035561551452104</v>
      </c>
      <c r="Y898">
        <f t="shared" si="66"/>
        <v>0</v>
      </c>
      <c r="Z898" s="17">
        <f t="shared" si="67"/>
        <v>0</v>
      </c>
    </row>
    <row r="899" spans="1:26" ht="12.75">
      <c r="P899" s="9">
        <f t="shared" si="68"/>
        <v>0</v>
      </c>
      <c r="Q899" s="15"/>
      <c r="T899" s="16">
        <f t="shared" si="69"/>
        <v>0</v>
      </c>
      <c r="W899" s="10">
        <f t="shared" si="70"/>
        <v>0.0006035561551452104</v>
      </c>
      <c r="Y899">
        <f aca="true" t="shared" si="71" ref="Y899:Y962">X900*(1-$AB$3)</f>
        <v>0</v>
      </c>
      <c r="Z899" s="17">
        <f aca="true" t="shared" si="72" ref="Z899:Z962">(X899*$AB$3)+Y899</f>
        <v>0</v>
      </c>
    </row>
    <row r="900" spans="1:26" ht="12.75">
      <c r="P900" s="9">
        <f t="shared" si="68"/>
        <v>0</v>
      </c>
      <c r="Q900" s="15"/>
      <c r="T900" s="16">
        <f t="shared" si="69"/>
        <v>0</v>
      </c>
      <c r="W900" s="10">
        <f t="shared" si="70"/>
        <v>0.0006035561551452104</v>
      </c>
      <c r="Y900">
        <f t="shared" si="71"/>
        <v>0</v>
      </c>
      <c r="Z900" s="17">
        <f t="shared" si="72"/>
        <v>0</v>
      </c>
    </row>
    <row r="901" spans="1:26" ht="12.75">
      <c r="P901" s="9">
        <f aca="true" t="shared" si="73" ref="P901:P964">O900</f>
        <v>0</v>
      </c>
      <c r="Q901" s="15"/>
      <c r="T901" s="16">
        <f t="shared" si="69"/>
        <v>0</v>
      </c>
      <c r="W901" s="10">
        <f t="shared" si="70"/>
        <v>0.0006035561551452104</v>
      </c>
      <c r="Y901">
        <f t="shared" si="71"/>
        <v>0</v>
      </c>
      <c r="Z901" s="17">
        <f t="shared" si="72"/>
        <v>0</v>
      </c>
    </row>
    <row r="902" spans="1:26" ht="12.75">
      <c r="P902" s="9">
        <f t="shared" si="73"/>
        <v>0</v>
      </c>
      <c r="Q902" s="15"/>
      <c r="T902" s="16">
        <f t="shared" si="69"/>
        <v>0</v>
      </c>
      <c r="W902" s="10">
        <f t="shared" si="70"/>
        <v>0.0006035561551452104</v>
      </c>
      <c r="Y902">
        <f t="shared" si="71"/>
        <v>0</v>
      </c>
      <c r="Z902" s="17">
        <f t="shared" si="72"/>
        <v>0</v>
      </c>
    </row>
    <row r="903" spans="1:26" ht="12.75">
      <c r="P903" s="9">
        <f t="shared" si="73"/>
        <v>0</v>
      </c>
      <c r="Q903" s="15"/>
      <c r="T903" s="16">
        <f aca="true" t="shared" si="74" ref="T903:T966">IF(((S903+S904)/2)&gt;0.012,0.012,IF(((S903+S904)/2)&lt;-0.02,-0.02,(S903+S904)/2))</f>
        <v>0</v>
      </c>
      <c r="W903" s="10">
        <f t="shared" si="70"/>
        <v>0.0006035561551452104</v>
      </c>
      <c r="Y903">
        <f t="shared" si="71"/>
        <v>0</v>
      </c>
      <c r="Z903" s="17">
        <f t="shared" si="72"/>
        <v>0</v>
      </c>
    </row>
    <row r="904" spans="1:26" ht="12.75">
      <c r="P904" s="9">
        <f t="shared" si="73"/>
        <v>0</v>
      </c>
      <c r="Q904" s="15"/>
      <c r="T904" s="16">
        <f t="shared" si="74"/>
        <v>0</v>
      </c>
      <c r="W904" s="10">
        <f t="shared" si="70"/>
        <v>0.0006035561551452104</v>
      </c>
      <c r="Y904">
        <f t="shared" si="71"/>
        <v>0</v>
      </c>
      <c r="Z904" s="17">
        <f t="shared" si="72"/>
        <v>0</v>
      </c>
    </row>
    <row r="905" spans="1:26" ht="12.75">
      <c r="P905" s="9">
        <f t="shared" si="73"/>
        <v>0</v>
      </c>
      <c r="Q905" s="15"/>
      <c r="T905" s="16">
        <f t="shared" si="74"/>
        <v>0</v>
      </c>
      <c r="W905" s="10">
        <f t="shared" si="70"/>
        <v>0.0006035561551452104</v>
      </c>
      <c r="Y905">
        <f t="shared" si="71"/>
        <v>0</v>
      </c>
      <c r="Z905" s="17">
        <f t="shared" si="72"/>
        <v>0</v>
      </c>
    </row>
    <row r="906" spans="1:26" ht="12.75">
      <c r="P906" s="9">
        <f t="shared" si="73"/>
        <v>0</v>
      </c>
      <c r="Q906" s="15"/>
      <c r="T906" s="16">
        <f t="shared" si="74"/>
        <v>0</v>
      </c>
      <c r="W906" s="10">
        <f t="shared" si="70"/>
        <v>0.0006035561551452104</v>
      </c>
      <c r="Y906">
        <f t="shared" si="71"/>
        <v>0</v>
      </c>
      <c r="Z906" s="17">
        <f t="shared" si="72"/>
        <v>0</v>
      </c>
    </row>
    <row r="907" spans="1:26" ht="12.75">
      <c r="P907" s="9">
        <f t="shared" si="73"/>
        <v>0</v>
      </c>
      <c r="Q907" s="15"/>
      <c r="T907" s="16">
        <f t="shared" si="74"/>
        <v>0</v>
      </c>
      <c r="W907" s="10">
        <f t="shared" si="70"/>
        <v>0.0006035561551452104</v>
      </c>
      <c r="Y907">
        <f t="shared" si="71"/>
        <v>0</v>
      </c>
      <c r="Z907" s="17">
        <f t="shared" si="72"/>
        <v>0</v>
      </c>
    </row>
    <row r="908" spans="1:26" ht="12.75">
      <c r="P908" s="9">
        <f t="shared" si="73"/>
        <v>0</v>
      </c>
      <c r="Q908" s="15"/>
      <c r="T908" s="16">
        <f t="shared" si="74"/>
        <v>0</v>
      </c>
      <c r="W908" s="10">
        <f t="shared" si="70"/>
        <v>0.0006035561551452104</v>
      </c>
      <c r="Y908">
        <f t="shared" si="71"/>
        <v>0</v>
      </c>
      <c r="Z908" s="17">
        <f t="shared" si="72"/>
        <v>0</v>
      </c>
    </row>
    <row r="909" spans="1:26" ht="12.75">
      <c r="P909" s="9">
        <f t="shared" si="73"/>
        <v>0</v>
      </c>
      <c r="Q909" s="15"/>
      <c r="T909" s="16">
        <f t="shared" si="74"/>
        <v>0</v>
      </c>
      <c r="W909" s="10">
        <f t="shared" si="70"/>
        <v>0.0006035561551452104</v>
      </c>
      <c r="Y909">
        <f t="shared" si="71"/>
        <v>0</v>
      </c>
      <c r="Z909" s="17">
        <f t="shared" si="72"/>
        <v>0</v>
      </c>
    </row>
    <row r="910" spans="1:26" ht="12.75">
      <c r="P910" s="9">
        <f t="shared" si="73"/>
        <v>0</v>
      </c>
      <c r="Q910" s="15"/>
      <c r="T910" s="16">
        <f t="shared" si="74"/>
        <v>0</v>
      </c>
      <c r="W910" s="10">
        <f t="shared" si="70"/>
        <v>0.0006035561551452104</v>
      </c>
      <c r="Y910">
        <f t="shared" si="71"/>
        <v>0</v>
      </c>
      <c r="Z910" s="17">
        <f t="shared" si="72"/>
        <v>0</v>
      </c>
    </row>
    <row r="911" spans="1:26" ht="12.75">
      <c r="P911" s="9">
        <f t="shared" si="73"/>
        <v>0</v>
      </c>
      <c r="Q911" s="15"/>
      <c r="T911" s="16">
        <f t="shared" si="74"/>
        <v>0</v>
      </c>
      <c r="W911" s="10">
        <f t="shared" si="70"/>
        <v>0.0006035561551452104</v>
      </c>
      <c r="Y911">
        <f t="shared" si="71"/>
        <v>0</v>
      </c>
      <c r="Z911" s="17">
        <f t="shared" si="72"/>
        <v>0</v>
      </c>
    </row>
    <row r="912" spans="1:26" ht="12.75">
      <c r="P912" s="9">
        <f t="shared" si="73"/>
        <v>0</v>
      </c>
      <c r="Q912" s="15"/>
      <c r="T912" s="16">
        <f t="shared" si="74"/>
        <v>0</v>
      </c>
      <c r="W912" s="10">
        <f t="shared" si="70"/>
        <v>0.0006035561551452104</v>
      </c>
      <c r="Y912">
        <f t="shared" si="71"/>
        <v>0</v>
      </c>
      <c r="Z912" s="17">
        <f t="shared" si="72"/>
        <v>0</v>
      </c>
    </row>
    <row r="913" spans="1:26" ht="12.75">
      <c r="P913" s="9">
        <f t="shared" si="73"/>
        <v>0</v>
      </c>
      <c r="Q913" s="15"/>
      <c r="T913" s="16">
        <f t="shared" si="74"/>
        <v>0</v>
      </c>
      <c r="W913" s="10">
        <f t="shared" si="70"/>
        <v>0.0006035561551452104</v>
      </c>
      <c r="Y913">
        <f t="shared" si="71"/>
        <v>0</v>
      </c>
      <c r="Z913" s="17">
        <f t="shared" si="72"/>
        <v>0</v>
      </c>
    </row>
    <row r="914" spans="1:26" ht="12.75">
      <c r="P914" s="9">
        <f t="shared" si="73"/>
        <v>0</v>
      </c>
      <c r="Q914" s="15"/>
      <c r="T914" s="16">
        <f t="shared" si="74"/>
        <v>0</v>
      </c>
      <c r="W914" s="10">
        <f t="shared" si="70"/>
        <v>0.0006035561551452104</v>
      </c>
      <c r="Y914">
        <f t="shared" si="71"/>
        <v>0</v>
      </c>
      <c r="Z914" s="17">
        <f t="shared" si="72"/>
        <v>0</v>
      </c>
    </row>
    <row r="915" spans="1:26" ht="12.75">
      <c r="P915" s="9">
        <f t="shared" si="73"/>
        <v>0</v>
      </c>
      <c r="Q915" s="15"/>
      <c r="T915" s="16">
        <f t="shared" si="74"/>
        <v>0</v>
      </c>
      <c r="W915" s="10">
        <f t="shared" si="70"/>
        <v>0.0006035561551452104</v>
      </c>
      <c r="Y915">
        <f t="shared" si="71"/>
        <v>0</v>
      </c>
      <c r="Z915" s="17">
        <f t="shared" si="72"/>
        <v>0</v>
      </c>
    </row>
    <row r="916" spans="1:26" ht="12.75">
      <c r="P916" s="9">
        <f t="shared" si="73"/>
        <v>0</v>
      </c>
      <c r="Q916" s="15"/>
      <c r="T916" s="16">
        <f t="shared" si="74"/>
        <v>0</v>
      </c>
      <c r="W916" s="10">
        <f t="shared" si="70"/>
        <v>0.0006035561551452104</v>
      </c>
      <c r="Y916">
        <f t="shared" si="71"/>
        <v>0</v>
      </c>
      <c r="Z916" s="17">
        <f t="shared" si="72"/>
        <v>0</v>
      </c>
    </row>
    <row r="917" spans="1:26" ht="12.75">
      <c r="P917" s="9">
        <f t="shared" si="73"/>
        <v>0</v>
      </c>
      <c r="Q917" s="15"/>
      <c r="T917" s="16">
        <f t="shared" si="74"/>
        <v>0</v>
      </c>
      <c r="W917" s="10">
        <f t="shared" si="70"/>
        <v>0.0006035561551452104</v>
      </c>
      <c r="Y917">
        <f t="shared" si="71"/>
        <v>0</v>
      </c>
      <c r="Z917" s="17">
        <f t="shared" si="72"/>
        <v>0</v>
      </c>
    </row>
    <row r="918" spans="1:26" ht="12.75">
      <c r="P918" s="9">
        <f t="shared" si="73"/>
        <v>0</v>
      </c>
      <c r="Q918" s="15"/>
      <c r="T918" s="16">
        <f t="shared" si="74"/>
        <v>0</v>
      </c>
      <c r="W918" s="10">
        <f t="shared" si="70"/>
        <v>0.0006035561551452104</v>
      </c>
      <c r="Y918">
        <f t="shared" si="71"/>
        <v>0</v>
      </c>
      <c r="Z918" s="17">
        <f t="shared" si="72"/>
        <v>0</v>
      </c>
    </row>
    <row r="919" spans="1:26" ht="12.75">
      <c r="P919" s="9">
        <f t="shared" si="73"/>
        <v>0</v>
      </c>
      <c r="Q919" s="15"/>
      <c r="T919" s="16">
        <f t="shared" si="74"/>
        <v>0</v>
      </c>
      <c r="W919" s="10">
        <f t="shared" si="70"/>
        <v>0.0006035561551452104</v>
      </c>
      <c r="Y919">
        <f t="shared" si="71"/>
        <v>0</v>
      </c>
      <c r="Z919" s="17">
        <f t="shared" si="72"/>
        <v>0</v>
      </c>
    </row>
    <row r="920" spans="1:26" ht="12.75">
      <c r="P920" s="9">
        <f t="shared" si="73"/>
        <v>0</v>
      </c>
      <c r="Q920" s="15"/>
      <c r="T920" s="16">
        <f t="shared" si="74"/>
        <v>0</v>
      </c>
      <c r="W920" s="10">
        <f t="shared" si="70"/>
        <v>0.0006035561551452104</v>
      </c>
      <c r="Y920">
        <f t="shared" si="71"/>
        <v>0</v>
      </c>
      <c r="Z920" s="17">
        <f t="shared" si="72"/>
        <v>0</v>
      </c>
    </row>
    <row r="921" spans="1:26" ht="12.75">
      <c r="P921" s="9">
        <f t="shared" si="73"/>
        <v>0</v>
      </c>
      <c r="Q921" s="15"/>
      <c r="T921" s="16">
        <f t="shared" si="74"/>
        <v>0</v>
      </c>
      <c r="W921" s="10">
        <f t="shared" si="70"/>
        <v>0.0006035561551452104</v>
      </c>
      <c r="Y921">
        <f t="shared" si="71"/>
        <v>0</v>
      </c>
      <c r="Z921" s="17">
        <f t="shared" si="72"/>
        <v>0</v>
      </c>
    </row>
    <row r="922" spans="1:26" ht="12.75">
      <c r="P922" s="9">
        <f t="shared" si="73"/>
        <v>0</v>
      </c>
      <c r="Q922" s="15"/>
      <c r="T922" s="16">
        <f t="shared" si="74"/>
        <v>0</v>
      </c>
      <c r="W922" s="10">
        <f t="shared" si="70"/>
        <v>0.0006035561551452104</v>
      </c>
      <c r="Y922">
        <f t="shared" si="71"/>
        <v>0</v>
      </c>
      <c r="Z922" s="17">
        <f t="shared" si="72"/>
        <v>0</v>
      </c>
    </row>
    <row r="923" spans="1:26" ht="12.75">
      <c r="P923" s="9">
        <f t="shared" si="73"/>
        <v>0</v>
      </c>
      <c r="Q923" s="15"/>
      <c r="T923" s="16">
        <f t="shared" si="74"/>
        <v>0</v>
      </c>
      <c r="W923" s="10">
        <f t="shared" si="70"/>
        <v>0.0006035561551452104</v>
      </c>
      <c r="Y923">
        <f t="shared" si="71"/>
        <v>0</v>
      </c>
      <c r="Z923" s="17">
        <f t="shared" si="72"/>
        <v>0</v>
      </c>
    </row>
    <row r="924" spans="1:26" ht="12.75">
      <c r="P924" s="9">
        <f t="shared" si="73"/>
        <v>0</v>
      </c>
      <c r="Q924" s="15"/>
      <c r="T924" s="16">
        <f t="shared" si="74"/>
        <v>0</v>
      </c>
      <c r="W924" s="10">
        <f t="shared" si="70"/>
        <v>0.0006035561551452104</v>
      </c>
      <c r="Y924">
        <f t="shared" si="71"/>
        <v>0</v>
      </c>
      <c r="Z924" s="17">
        <f t="shared" si="72"/>
        <v>0</v>
      </c>
    </row>
    <row r="925" spans="1:26" ht="12.75">
      <c r="P925" s="9">
        <f t="shared" si="73"/>
        <v>0</v>
      </c>
      <c r="Q925" s="15"/>
      <c r="T925" s="16">
        <f t="shared" si="74"/>
        <v>0</v>
      </c>
      <c r="W925" s="10">
        <f t="shared" si="70"/>
        <v>0.0006035561551452104</v>
      </c>
      <c r="Y925">
        <f t="shared" si="71"/>
        <v>0</v>
      </c>
      <c r="Z925" s="17">
        <f t="shared" si="72"/>
        <v>0</v>
      </c>
    </row>
    <row r="926" spans="1:26" ht="12.75">
      <c r="P926" s="9">
        <f t="shared" si="73"/>
        <v>0</v>
      </c>
      <c r="Q926" s="15"/>
      <c r="T926" s="16">
        <f t="shared" si="74"/>
        <v>0</v>
      </c>
      <c r="W926" s="10">
        <f t="shared" si="70"/>
        <v>0.0006035561551452104</v>
      </c>
      <c r="Y926">
        <f t="shared" si="71"/>
        <v>0</v>
      </c>
      <c r="Z926" s="17">
        <f t="shared" si="72"/>
        <v>0</v>
      </c>
    </row>
    <row r="927" spans="1:26" ht="12.75">
      <c r="P927" s="9">
        <f t="shared" si="73"/>
        <v>0</v>
      </c>
      <c r="Q927" s="15"/>
      <c r="T927" s="16">
        <f t="shared" si="74"/>
        <v>0</v>
      </c>
      <c r="W927" s="10">
        <f t="shared" si="70"/>
        <v>0.0006035561551452104</v>
      </c>
      <c r="Y927">
        <f t="shared" si="71"/>
        <v>0</v>
      </c>
      <c r="Z927" s="17">
        <f t="shared" si="72"/>
        <v>0</v>
      </c>
    </row>
    <row r="928" spans="1:26" ht="12.75">
      <c r="P928" s="9">
        <f t="shared" si="73"/>
        <v>0</v>
      </c>
      <c r="Q928" s="15"/>
      <c r="T928" s="16">
        <f t="shared" si="74"/>
        <v>0</v>
      </c>
      <c r="W928" s="10">
        <f t="shared" si="70"/>
        <v>0.0006035561551452104</v>
      </c>
      <c r="Y928">
        <f t="shared" si="71"/>
        <v>0</v>
      </c>
      <c r="Z928" s="17">
        <f t="shared" si="72"/>
        <v>0</v>
      </c>
    </row>
    <row r="929" spans="1:26" ht="12.75">
      <c r="P929" s="9">
        <f t="shared" si="73"/>
        <v>0</v>
      </c>
      <c r="Q929" s="15"/>
      <c r="T929" s="16">
        <f t="shared" si="74"/>
        <v>0</v>
      </c>
      <c r="W929" s="10">
        <f t="shared" si="70"/>
        <v>0.0006035561551452104</v>
      </c>
      <c r="Y929">
        <f t="shared" si="71"/>
        <v>0</v>
      </c>
      <c r="Z929" s="17">
        <f t="shared" si="72"/>
        <v>0</v>
      </c>
    </row>
    <row r="930" spans="1:26" ht="12.75">
      <c r="P930" s="9">
        <f t="shared" si="73"/>
        <v>0</v>
      </c>
      <c r="Q930" s="15"/>
      <c r="T930" s="16">
        <f t="shared" si="74"/>
        <v>0</v>
      </c>
      <c r="W930" s="10">
        <f t="shared" si="70"/>
        <v>0.0006035561551452104</v>
      </c>
      <c r="Y930">
        <f t="shared" si="71"/>
        <v>0</v>
      </c>
      <c r="Z930" s="17">
        <f t="shared" si="72"/>
        <v>0</v>
      </c>
    </row>
    <row r="931" spans="1:26" ht="12.75">
      <c r="P931" s="9">
        <f t="shared" si="73"/>
        <v>0</v>
      </c>
      <c r="Q931" s="15"/>
      <c r="T931" s="16">
        <f t="shared" si="74"/>
        <v>0</v>
      </c>
      <c r="W931" s="10">
        <f t="shared" si="70"/>
        <v>0.0006035561551452104</v>
      </c>
      <c r="Y931">
        <f t="shared" si="71"/>
        <v>0</v>
      </c>
      <c r="Z931" s="17">
        <f t="shared" si="72"/>
        <v>0</v>
      </c>
    </row>
    <row r="932" spans="1:26" ht="12.75">
      <c r="P932" s="9">
        <f t="shared" si="73"/>
        <v>0</v>
      </c>
      <c r="Q932" s="15"/>
      <c r="T932" s="16">
        <f t="shared" si="74"/>
        <v>0</v>
      </c>
      <c r="W932" s="10">
        <f t="shared" si="70"/>
        <v>0.0006035561551452104</v>
      </c>
      <c r="Y932">
        <f t="shared" si="71"/>
        <v>0</v>
      </c>
      <c r="Z932" s="17">
        <f t="shared" si="72"/>
        <v>0</v>
      </c>
    </row>
    <row r="933" spans="1:26" ht="12.75">
      <c r="P933" s="9">
        <f t="shared" si="73"/>
        <v>0</v>
      </c>
      <c r="Q933" s="15"/>
      <c r="T933" s="16">
        <f t="shared" si="74"/>
        <v>0</v>
      </c>
      <c r="W933" s="10">
        <f t="shared" si="70"/>
        <v>0.0006035561551452104</v>
      </c>
      <c r="Y933">
        <f t="shared" si="71"/>
        <v>0</v>
      </c>
      <c r="Z933" s="17">
        <f t="shared" si="72"/>
        <v>0</v>
      </c>
    </row>
    <row r="934" spans="1:26" ht="12.75">
      <c r="P934" s="9">
        <f t="shared" si="73"/>
        <v>0</v>
      </c>
      <c r="Q934" s="15"/>
      <c r="T934" s="16">
        <f t="shared" si="74"/>
        <v>0</v>
      </c>
      <c r="W934" s="10">
        <f t="shared" si="70"/>
        <v>0.0006035561551452104</v>
      </c>
      <c r="Y934">
        <f t="shared" si="71"/>
        <v>0</v>
      </c>
      <c r="Z934" s="17">
        <f t="shared" si="72"/>
        <v>0</v>
      </c>
    </row>
    <row r="935" spans="1:26" ht="12.75">
      <c r="P935" s="9">
        <f t="shared" si="73"/>
        <v>0</v>
      </c>
      <c r="Q935" s="15"/>
      <c r="T935" s="16">
        <f t="shared" si="74"/>
        <v>0</v>
      </c>
      <c r="W935" s="10">
        <f t="shared" si="70"/>
        <v>0.0006035561551452104</v>
      </c>
      <c r="Y935">
        <f t="shared" si="71"/>
        <v>0</v>
      </c>
      <c r="Z935" s="17">
        <f t="shared" si="72"/>
        <v>0</v>
      </c>
    </row>
    <row r="936" spans="1:26" ht="12.75">
      <c r="P936" s="9">
        <f t="shared" si="73"/>
        <v>0</v>
      </c>
      <c r="Q936" s="15"/>
      <c r="T936" s="16">
        <f t="shared" si="74"/>
        <v>0</v>
      </c>
      <c r="W936" s="10">
        <f t="shared" si="70"/>
        <v>0.0006035561551452104</v>
      </c>
      <c r="Y936">
        <f t="shared" si="71"/>
        <v>0</v>
      </c>
      <c r="Z936" s="17">
        <f t="shared" si="72"/>
        <v>0</v>
      </c>
    </row>
    <row r="937" spans="1:26" ht="12.75">
      <c r="P937" s="9">
        <f t="shared" si="73"/>
        <v>0</v>
      </c>
      <c r="Q937" s="15"/>
      <c r="T937" s="16">
        <f t="shared" si="74"/>
        <v>0</v>
      </c>
      <c r="W937" s="10">
        <f t="shared" si="70"/>
        <v>0.0006035561551452104</v>
      </c>
      <c r="Y937">
        <f t="shared" si="71"/>
        <v>0</v>
      </c>
      <c r="Z937" s="17">
        <f t="shared" si="72"/>
        <v>0</v>
      </c>
    </row>
    <row r="938" spans="1:26" ht="12.75">
      <c r="P938" s="9">
        <f t="shared" si="73"/>
        <v>0</v>
      </c>
      <c r="Q938" s="15"/>
      <c r="T938" s="16">
        <f t="shared" si="74"/>
        <v>0</v>
      </c>
      <c r="W938" s="10">
        <f t="shared" si="70"/>
        <v>0.0006035561551452104</v>
      </c>
      <c r="Y938">
        <f t="shared" si="71"/>
        <v>0</v>
      </c>
      <c r="Z938" s="17">
        <f t="shared" si="72"/>
        <v>0</v>
      </c>
    </row>
    <row r="939" spans="1:26" ht="12.75">
      <c r="P939" s="9">
        <f t="shared" si="73"/>
        <v>0</v>
      </c>
      <c r="Q939" s="15"/>
      <c r="T939" s="16">
        <f t="shared" si="74"/>
        <v>0</v>
      </c>
      <c r="W939" s="10">
        <f t="shared" si="70"/>
        <v>0.0006035561551452104</v>
      </c>
      <c r="Y939">
        <f t="shared" si="71"/>
        <v>0</v>
      </c>
      <c r="Z939" s="17">
        <f t="shared" si="72"/>
        <v>0</v>
      </c>
    </row>
    <row r="940" spans="1:26" ht="12.75">
      <c r="P940" s="9">
        <f t="shared" si="73"/>
        <v>0</v>
      </c>
      <c r="Q940" s="15"/>
      <c r="T940" s="16">
        <f t="shared" si="74"/>
        <v>0</v>
      </c>
      <c r="W940" s="10">
        <f t="shared" si="70"/>
        <v>0.0006035561551452104</v>
      </c>
      <c r="Y940">
        <f t="shared" si="71"/>
        <v>0</v>
      </c>
      <c r="Z940" s="17">
        <f t="shared" si="72"/>
        <v>0</v>
      </c>
    </row>
    <row r="941" spans="1:26" ht="12.75">
      <c r="P941" s="9">
        <f t="shared" si="73"/>
        <v>0</v>
      </c>
      <c r="Q941" s="15"/>
      <c r="T941" s="16">
        <f t="shared" si="74"/>
        <v>0</v>
      </c>
      <c r="W941" s="10">
        <f t="shared" si="70"/>
        <v>0.0006035561551452104</v>
      </c>
      <c r="Y941">
        <f t="shared" si="71"/>
        <v>0</v>
      </c>
      <c r="Z941" s="17">
        <f t="shared" si="72"/>
        <v>0</v>
      </c>
    </row>
    <row r="942" spans="1:26" ht="12.75">
      <c r="P942" s="9">
        <f t="shared" si="73"/>
        <v>0</v>
      </c>
      <c r="Q942" s="15"/>
      <c r="T942" s="16">
        <f t="shared" si="74"/>
        <v>0</v>
      </c>
      <c r="W942" s="10">
        <f t="shared" si="70"/>
        <v>0.0006035561551452104</v>
      </c>
      <c r="Y942">
        <f t="shared" si="71"/>
        <v>0</v>
      </c>
      <c r="Z942" s="17">
        <f t="shared" si="72"/>
        <v>0</v>
      </c>
    </row>
    <row r="943" spans="1:26" ht="12.75">
      <c r="P943" s="9">
        <f t="shared" si="73"/>
        <v>0</v>
      </c>
      <c r="Q943" s="15"/>
      <c r="T943" s="16">
        <f t="shared" si="74"/>
        <v>0</v>
      </c>
      <c r="W943" s="10">
        <f t="shared" si="70"/>
        <v>0.0006035561551452104</v>
      </c>
      <c r="Y943">
        <f t="shared" si="71"/>
        <v>0</v>
      </c>
      <c r="Z943" s="17">
        <f t="shared" si="72"/>
        <v>0</v>
      </c>
    </row>
    <row r="944" spans="1:26" ht="12.75">
      <c r="P944" s="9">
        <f t="shared" si="73"/>
        <v>0</v>
      </c>
      <c r="Q944" s="15"/>
      <c r="T944" s="16">
        <f t="shared" si="74"/>
        <v>0</v>
      </c>
      <c r="W944" s="10">
        <f t="shared" si="70"/>
        <v>0.0006035561551452104</v>
      </c>
      <c r="Y944">
        <f t="shared" si="71"/>
        <v>0</v>
      </c>
      <c r="Z944" s="17">
        <f t="shared" si="72"/>
        <v>0</v>
      </c>
    </row>
    <row r="945" spans="1:26" ht="12.75">
      <c r="P945" s="9">
        <f t="shared" si="73"/>
        <v>0</v>
      </c>
      <c r="Q945" s="15"/>
      <c r="T945" s="16">
        <f t="shared" si="74"/>
        <v>0</v>
      </c>
      <c r="W945" s="10">
        <f t="shared" si="70"/>
        <v>0.0006035561551452104</v>
      </c>
      <c r="Y945">
        <f t="shared" si="71"/>
        <v>0</v>
      </c>
      <c r="Z945" s="17">
        <f t="shared" si="72"/>
        <v>0</v>
      </c>
    </row>
    <row r="946" spans="1:26" ht="12.75">
      <c r="P946" s="9">
        <f t="shared" si="73"/>
        <v>0</v>
      </c>
      <c r="Q946" s="15"/>
      <c r="T946" s="16">
        <f t="shared" si="74"/>
        <v>0</v>
      </c>
      <c r="W946" s="10">
        <f t="shared" si="70"/>
        <v>0.0006035561551452104</v>
      </c>
      <c r="Y946">
        <f t="shared" si="71"/>
        <v>0</v>
      </c>
      <c r="Z946" s="17">
        <f t="shared" si="72"/>
        <v>0</v>
      </c>
    </row>
    <row r="947" spans="1:26" ht="12.75">
      <c r="P947" s="9">
        <f t="shared" si="73"/>
        <v>0</v>
      </c>
      <c r="Q947" s="15"/>
      <c r="T947" s="16">
        <f t="shared" si="74"/>
        <v>0</v>
      </c>
      <c r="W947" s="10">
        <f aca="true" t="shared" si="75" ref="W947:W1001">IF(((R948-R947)/$AA$3)&lt;=0.00003,((W946+W945+W944)/3),((R948-R947)/$AA$3))</f>
        <v>0.0006035561551452104</v>
      </c>
      <c r="Y947">
        <f t="shared" si="71"/>
        <v>0</v>
      </c>
      <c r="Z947" s="17">
        <f t="shared" si="72"/>
        <v>0</v>
      </c>
    </row>
    <row r="948" spans="1:26" ht="12.75">
      <c r="P948" s="9">
        <f t="shared" si="73"/>
        <v>0</v>
      </c>
      <c r="Q948" s="15"/>
      <c r="T948" s="16">
        <f t="shared" si="74"/>
        <v>0</v>
      </c>
      <c r="W948" s="10">
        <f t="shared" si="75"/>
        <v>0.0006035561551452104</v>
      </c>
      <c r="Y948">
        <f t="shared" si="71"/>
        <v>0</v>
      </c>
      <c r="Z948" s="17">
        <f t="shared" si="72"/>
        <v>0</v>
      </c>
    </row>
    <row r="949" spans="1:26" ht="12.75">
      <c r="P949" s="9">
        <f t="shared" si="73"/>
        <v>0</v>
      </c>
      <c r="Q949" s="15"/>
      <c r="T949" s="16">
        <f t="shared" si="74"/>
        <v>0</v>
      </c>
      <c r="W949" s="10">
        <f t="shared" si="75"/>
        <v>0.0006035561551452104</v>
      </c>
      <c r="Y949">
        <f t="shared" si="71"/>
        <v>0</v>
      </c>
      <c r="Z949" s="17">
        <f t="shared" si="72"/>
        <v>0</v>
      </c>
    </row>
    <row r="950" spans="1:26" ht="12.75">
      <c r="P950" s="9">
        <f t="shared" si="73"/>
        <v>0</v>
      </c>
      <c r="Q950" s="15"/>
      <c r="T950" s="16">
        <f t="shared" si="74"/>
        <v>0</v>
      </c>
      <c r="W950" s="10">
        <f t="shared" si="75"/>
        <v>0.0006035561551452104</v>
      </c>
      <c r="Y950">
        <f t="shared" si="71"/>
        <v>0</v>
      </c>
      <c r="Z950" s="17">
        <f t="shared" si="72"/>
        <v>0</v>
      </c>
    </row>
    <row r="951" spans="1:26" ht="12.75">
      <c r="P951" s="9">
        <f t="shared" si="73"/>
        <v>0</v>
      </c>
      <c r="Q951" s="15"/>
      <c r="T951" s="16">
        <f t="shared" si="74"/>
        <v>0</v>
      </c>
      <c r="W951" s="10">
        <f t="shared" si="75"/>
        <v>0.0006035561551452104</v>
      </c>
      <c r="Y951">
        <f t="shared" si="71"/>
        <v>0</v>
      </c>
      <c r="Z951" s="17">
        <f t="shared" si="72"/>
        <v>0</v>
      </c>
    </row>
    <row r="952" spans="1:26" ht="12.75">
      <c r="P952" s="9">
        <f t="shared" si="73"/>
        <v>0</v>
      </c>
      <c r="Q952" s="15"/>
      <c r="T952" s="16">
        <f t="shared" si="74"/>
        <v>0</v>
      </c>
      <c r="W952" s="10">
        <f t="shared" si="75"/>
        <v>0.0006035561551452104</v>
      </c>
      <c r="Y952">
        <f t="shared" si="71"/>
        <v>0</v>
      </c>
      <c r="Z952" s="17">
        <f t="shared" si="72"/>
        <v>0</v>
      </c>
    </row>
    <row r="953" spans="1:26" ht="12.75">
      <c r="P953" s="9">
        <f t="shared" si="73"/>
        <v>0</v>
      </c>
      <c r="Q953" s="15"/>
      <c r="T953" s="16">
        <f t="shared" si="74"/>
        <v>0</v>
      </c>
      <c r="W953" s="10">
        <f t="shared" si="75"/>
        <v>0.0006035561551452104</v>
      </c>
      <c r="Y953">
        <f t="shared" si="71"/>
        <v>0</v>
      </c>
      <c r="Z953" s="17">
        <f t="shared" si="72"/>
        <v>0</v>
      </c>
    </row>
    <row r="954" spans="1:26" ht="12.75">
      <c r="P954" s="9">
        <f t="shared" si="73"/>
        <v>0</v>
      </c>
      <c r="Q954" s="15"/>
      <c r="T954" s="16">
        <f t="shared" si="74"/>
        <v>0</v>
      </c>
      <c r="W954" s="10">
        <f t="shared" si="75"/>
        <v>0.0006035561551452104</v>
      </c>
      <c r="Y954">
        <f t="shared" si="71"/>
        <v>0</v>
      </c>
      <c r="Z954" s="17">
        <f t="shared" si="72"/>
        <v>0</v>
      </c>
    </row>
    <row r="955" spans="1:26" ht="12.75">
      <c r="P955" s="9">
        <f t="shared" si="73"/>
        <v>0</v>
      </c>
      <c r="Q955" s="15"/>
      <c r="T955" s="16">
        <f t="shared" si="74"/>
        <v>0</v>
      </c>
      <c r="W955" s="10">
        <f t="shared" si="75"/>
        <v>0.0006035561551452104</v>
      </c>
      <c r="Y955">
        <f t="shared" si="71"/>
        <v>0</v>
      </c>
      <c r="Z955" s="17">
        <f t="shared" si="72"/>
        <v>0</v>
      </c>
    </row>
    <row r="956" spans="1:26" ht="12.75">
      <c r="P956" s="9">
        <f t="shared" si="73"/>
        <v>0</v>
      </c>
      <c r="Q956" s="15"/>
      <c r="T956" s="16">
        <f t="shared" si="74"/>
        <v>0</v>
      </c>
      <c r="W956" s="10">
        <f t="shared" si="75"/>
        <v>0.0006035561551452104</v>
      </c>
      <c r="Y956">
        <f t="shared" si="71"/>
        <v>0</v>
      </c>
      <c r="Z956" s="17">
        <f t="shared" si="72"/>
        <v>0</v>
      </c>
    </row>
    <row r="957" spans="1:26" ht="12.75">
      <c r="P957" s="9">
        <f t="shared" si="73"/>
        <v>0</v>
      </c>
      <c r="Q957" s="15"/>
      <c r="T957" s="16">
        <f t="shared" si="74"/>
        <v>0</v>
      </c>
      <c r="W957" s="10">
        <f t="shared" si="75"/>
        <v>0.0006035561551452104</v>
      </c>
      <c r="Y957">
        <f t="shared" si="71"/>
        <v>0</v>
      </c>
      <c r="Z957" s="17">
        <f t="shared" si="72"/>
        <v>0</v>
      </c>
    </row>
    <row r="958" spans="1:26" ht="12.75">
      <c r="P958" s="9">
        <f t="shared" si="73"/>
        <v>0</v>
      </c>
      <c r="Q958" s="15"/>
      <c r="T958" s="16">
        <f t="shared" si="74"/>
        <v>0</v>
      </c>
      <c r="W958" s="10">
        <f t="shared" si="75"/>
        <v>0.0006035561551452104</v>
      </c>
      <c r="Y958">
        <f t="shared" si="71"/>
        <v>0</v>
      </c>
      <c r="Z958" s="17">
        <f t="shared" si="72"/>
        <v>0</v>
      </c>
    </row>
    <row r="959" spans="1:26" ht="12.75">
      <c r="P959" s="9">
        <f t="shared" si="73"/>
        <v>0</v>
      </c>
      <c r="Q959" s="15"/>
      <c r="T959" s="16">
        <f t="shared" si="74"/>
        <v>0</v>
      </c>
      <c r="W959" s="10">
        <f t="shared" si="75"/>
        <v>0.0006035561551452104</v>
      </c>
      <c r="Y959">
        <f t="shared" si="71"/>
        <v>0</v>
      </c>
      <c r="Z959" s="17">
        <f t="shared" si="72"/>
        <v>0</v>
      </c>
    </row>
    <row r="960" spans="1:26" ht="12.75">
      <c r="P960" s="9">
        <f t="shared" si="73"/>
        <v>0</v>
      </c>
      <c r="Q960" s="15"/>
      <c r="T960" s="16">
        <f t="shared" si="74"/>
        <v>0</v>
      </c>
      <c r="W960" s="10">
        <f t="shared" si="75"/>
        <v>0.0006035561551452104</v>
      </c>
      <c r="Y960">
        <f t="shared" si="71"/>
        <v>0</v>
      </c>
      <c r="Z960" s="17">
        <f t="shared" si="72"/>
        <v>0</v>
      </c>
    </row>
    <row r="961" spans="1:26" ht="12.75">
      <c r="P961" s="9">
        <f t="shared" si="73"/>
        <v>0</v>
      </c>
      <c r="Q961" s="15"/>
      <c r="T961" s="16">
        <f t="shared" si="74"/>
        <v>0</v>
      </c>
      <c r="W961" s="10">
        <f t="shared" si="75"/>
        <v>0.0006035561551452104</v>
      </c>
      <c r="Y961">
        <f t="shared" si="71"/>
        <v>0</v>
      </c>
      <c r="Z961" s="17">
        <f t="shared" si="72"/>
        <v>0</v>
      </c>
    </row>
    <row r="962" spans="1:26" ht="12.75">
      <c r="P962" s="9">
        <f t="shared" si="73"/>
        <v>0</v>
      </c>
      <c r="Q962" s="15"/>
      <c r="T962" s="16">
        <f t="shared" si="74"/>
        <v>0</v>
      </c>
      <c r="W962" s="10">
        <f t="shared" si="75"/>
        <v>0.0006035561551452104</v>
      </c>
      <c r="Y962">
        <f t="shared" si="71"/>
        <v>0</v>
      </c>
      <c r="Z962" s="17">
        <f t="shared" si="72"/>
        <v>0</v>
      </c>
    </row>
    <row r="963" spans="1:26" ht="12.75">
      <c r="P963" s="9">
        <f t="shared" si="73"/>
        <v>0</v>
      </c>
      <c r="Q963" s="15"/>
      <c r="T963" s="16">
        <f t="shared" si="74"/>
        <v>0</v>
      </c>
      <c r="W963" s="10">
        <f t="shared" si="75"/>
        <v>0.0006035561551452104</v>
      </c>
      <c r="Y963">
        <f aca="true" t="shared" si="76" ref="Y963:Y1001">X964*(1-$AB$3)</f>
        <v>0</v>
      </c>
      <c r="Z963" s="17">
        <f aca="true" t="shared" si="77" ref="Z963:Z1001">(X963*$AB$3)+Y963</f>
        <v>0</v>
      </c>
    </row>
    <row r="964" spans="1:26" ht="12.75">
      <c r="P964" s="9">
        <f t="shared" si="73"/>
        <v>0</v>
      </c>
      <c r="Q964" s="15"/>
      <c r="T964" s="16">
        <f t="shared" si="74"/>
        <v>0</v>
      </c>
      <c r="W964" s="10">
        <f t="shared" si="75"/>
        <v>0.0006035561551452104</v>
      </c>
      <c r="Y964">
        <f t="shared" si="76"/>
        <v>0</v>
      </c>
      <c r="Z964" s="17">
        <f t="shared" si="77"/>
        <v>0</v>
      </c>
    </row>
    <row r="965" spans="1:26" ht="12.75">
      <c r="P965" s="9">
        <f aca="true" t="shared" si="78" ref="P965:P1001">O964</f>
        <v>0</v>
      </c>
      <c r="Q965" s="15"/>
      <c r="T965" s="16">
        <f t="shared" si="74"/>
        <v>0</v>
      </c>
      <c r="W965" s="10">
        <f t="shared" si="75"/>
        <v>0.0006035561551452104</v>
      </c>
      <c r="Y965">
        <f t="shared" si="76"/>
        <v>0</v>
      </c>
      <c r="Z965" s="17">
        <f t="shared" si="77"/>
        <v>0</v>
      </c>
    </row>
    <row r="966" spans="1:26" ht="12.75">
      <c r="P966" s="9">
        <f t="shared" si="78"/>
        <v>0</v>
      </c>
      <c r="Q966" s="15"/>
      <c r="T966" s="16">
        <f t="shared" si="74"/>
        <v>0</v>
      </c>
      <c r="W966" s="10">
        <f t="shared" si="75"/>
        <v>0.0006035561551452104</v>
      </c>
      <c r="Y966">
        <f t="shared" si="76"/>
        <v>0</v>
      </c>
      <c r="Z966" s="17">
        <f t="shared" si="77"/>
        <v>0</v>
      </c>
    </row>
    <row r="967" spans="1:26" ht="12.75">
      <c r="P967" s="9">
        <f t="shared" si="78"/>
        <v>0</v>
      </c>
      <c r="Q967" s="15"/>
      <c r="T967" s="16">
        <f aca="true" t="shared" si="79" ref="T967:T1001">IF(((S967+S968)/2)&gt;0.012,0.012,IF(((S967+S968)/2)&lt;-0.02,-0.02,(S967+S968)/2))</f>
        <v>0</v>
      </c>
      <c r="W967" s="10">
        <f t="shared" si="75"/>
        <v>0.0006035561551452104</v>
      </c>
      <c r="Y967">
        <f t="shared" si="76"/>
        <v>0</v>
      </c>
      <c r="Z967" s="17">
        <f t="shared" si="77"/>
        <v>0</v>
      </c>
    </row>
    <row r="968" spans="1:26" ht="12.75">
      <c r="P968" s="9">
        <f t="shared" si="78"/>
        <v>0</v>
      </c>
      <c r="Q968" s="15"/>
      <c r="T968" s="16">
        <f t="shared" si="79"/>
        <v>0</v>
      </c>
      <c r="W968" s="10">
        <f t="shared" si="75"/>
        <v>0.0006035561551452104</v>
      </c>
      <c r="Y968">
        <f t="shared" si="76"/>
        <v>0</v>
      </c>
      <c r="Z968" s="17">
        <f t="shared" si="77"/>
        <v>0</v>
      </c>
    </row>
    <row r="969" spans="1:26" ht="12.75">
      <c r="P969" s="9">
        <f t="shared" si="78"/>
        <v>0</v>
      </c>
      <c r="Q969" s="15"/>
      <c r="T969" s="16">
        <f t="shared" si="79"/>
        <v>0</v>
      </c>
      <c r="W969" s="10">
        <f t="shared" si="75"/>
        <v>0.0006035561551452104</v>
      </c>
      <c r="Y969">
        <f t="shared" si="76"/>
        <v>0</v>
      </c>
      <c r="Z969" s="17">
        <f t="shared" si="77"/>
        <v>0</v>
      </c>
    </row>
    <row r="970" spans="1:26" ht="12.75">
      <c r="P970" s="9">
        <f t="shared" si="78"/>
        <v>0</v>
      </c>
      <c r="Q970" s="15"/>
      <c r="T970" s="16">
        <f t="shared" si="79"/>
        <v>0</v>
      </c>
      <c r="W970" s="10">
        <f t="shared" si="75"/>
        <v>0.0006035561551452104</v>
      </c>
      <c r="Y970">
        <f t="shared" si="76"/>
        <v>0</v>
      </c>
      <c r="Z970" s="17">
        <f t="shared" si="77"/>
        <v>0</v>
      </c>
    </row>
    <row r="971" spans="1:26" ht="12.75">
      <c r="P971" s="9">
        <f t="shared" si="78"/>
        <v>0</v>
      </c>
      <c r="Q971" s="15"/>
      <c r="T971" s="16">
        <f t="shared" si="79"/>
        <v>0</v>
      </c>
      <c r="W971" s="10">
        <f t="shared" si="75"/>
        <v>0.0006035561551452104</v>
      </c>
      <c r="Y971">
        <f t="shared" si="76"/>
        <v>0</v>
      </c>
      <c r="Z971" s="17">
        <f t="shared" si="77"/>
        <v>0</v>
      </c>
    </row>
    <row r="972" spans="1:26" ht="12.75">
      <c r="P972" s="9">
        <f t="shared" si="78"/>
        <v>0</v>
      </c>
      <c r="Q972" s="15"/>
      <c r="T972" s="16">
        <f t="shared" si="79"/>
        <v>0</v>
      </c>
      <c r="W972" s="10">
        <f t="shared" si="75"/>
        <v>0.0006035561551452104</v>
      </c>
      <c r="Y972">
        <f t="shared" si="76"/>
        <v>0</v>
      </c>
      <c r="Z972" s="17">
        <f t="shared" si="77"/>
        <v>0</v>
      </c>
    </row>
    <row r="973" spans="1:26" ht="12.75">
      <c r="P973" s="9">
        <f t="shared" si="78"/>
        <v>0</v>
      </c>
      <c r="Q973" s="15"/>
      <c r="T973" s="16">
        <f t="shared" si="79"/>
        <v>0</v>
      </c>
      <c r="W973" s="10">
        <f t="shared" si="75"/>
        <v>0.0006035561551452104</v>
      </c>
      <c r="Y973">
        <f t="shared" si="76"/>
        <v>0</v>
      </c>
      <c r="Z973" s="17">
        <f t="shared" si="77"/>
        <v>0</v>
      </c>
    </row>
    <row r="974" spans="1:26" ht="12.75">
      <c r="P974" s="9">
        <f t="shared" si="78"/>
        <v>0</v>
      </c>
      <c r="Q974" s="15"/>
      <c r="T974" s="16">
        <f t="shared" si="79"/>
        <v>0</v>
      </c>
      <c r="W974" s="10">
        <f t="shared" si="75"/>
        <v>0.0006035561551452104</v>
      </c>
      <c r="Y974">
        <f t="shared" si="76"/>
        <v>0</v>
      </c>
      <c r="Z974" s="17">
        <f t="shared" si="77"/>
        <v>0</v>
      </c>
    </row>
    <row r="975" spans="1:26" ht="12.75">
      <c r="P975" s="9">
        <f t="shared" si="78"/>
        <v>0</v>
      </c>
      <c r="Q975" s="15"/>
      <c r="T975" s="16">
        <f t="shared" si="79"/>
        <v>0</v>
      </c>
      <c r="W975" s="10">
        <f t="shared" si="75"/>
        <v>0.0006035561551452104</v>
      </c>
      <c r="Y975">
        <f t="shared" si="76"/>
        <v>0</v>
      </c>
      <c r="Z975" s="17">
        <f t="shared" si="77"/>
        <v>0</v>
      </c>
    </row>
    <row r="976" spans="1:26" ht="12.75">
      <c r="P976" s="9">
        <f t="shared" si="78"/>
        <v>0</v>
      </c>
      <c r="Q976" s="15"/>
      <c r="T976" s="16">
        <f t="shared" si="79"/>
        <v>0</v>
      </c>
      <c r="W976" s="10">
        <f t="shared" si="75"/>
        <v>0.0006035561551452104</v>
      </c>
      <c r="Y976">
        <f t="shared" si="76"/>
        <v>0</v>
      </c>
      <c r="Z976" s="17">
        <f t="shared" si="77"/>
        <v>0</v>
      </c>
    </row>
    <row r="977" spans="1:26" ht="12.75">
      <c r="P977" s="9">
        <f t="shared" si="78"/>
        <v>0</v>
      </c>
      <c r="Q977" s="15"/>
      <c r="T977" s="16">
        <f t="shared" si="79"/>
        <v>0</v>
      </c>
      <c r="W977" s="10">
        <f t="shared" si="75"/>
        <v>0.0006035561551452104</v>
      </c>
      <c r="Y977">
        <f t="shared" si="76"/>
        <v>0</v>
      </c>
      <c r="Z977" s="17">
        <f t="shared" si="77"/>
        <v>0</v>
      </c>
    </row>
    <row r="978" spans="1:26" ht="12.75">
      <c r="P978" s="9">
        <f t="shared" si="78"/>
        <v>0</v>
      </c>
      <c r="Q978" s="15"/>
      <c r="T978" s="16">
        <f t="shared" si="79"/>
        <v>0</v>
      </c>
      <c r="W978" s="10">
        <f t="shared" si="75"/>
        <v>0.0006035561551452104</v>
      </c>
      <c r="Y978">
        <f t="shared" si="76"/>
        <v>0</v>
      </c>
      <c r="Z978" s="17">
        <f t="shared" si="77"/>
        <v>0</v>
      </c>
    </row>
    <row r="979" spans="1:26" ht="12.75">
      <c r="P979" s="9">
        <f t="shared" si="78"/>
        <v>0</v>
      </c>
      <c r="Q979" s="15"/>
      <c r="T979" s="16">
        <f t="shared" si="79"/>
        <v>0</v>
      </c>
      <c r="W979" s="10">
        <f t="shared" si="75"/>
        <v>0.0006035561551452104</v>
      </c>
      <c r="Y979">
        <f t="shared" si="76"/>
        <v>0</v>
      </c>
      <c r="Z979" s="17">
        <f t="shared" si="77"/>
        <v>0</v>
      </c>
    </row>
    <row r="980" spans="1:26" ht="12.75">
      <c r="P980" s="9">
        <f t="shared" si="78"/>
        <v>0</v>
      </c>
      <c r="Q980" s="15"/>
      <c r="T980" s="16">
        <f t="shared" si="79"/>
        <v>0</v>
      </c>
      <c r="W980" s="10">
        <f t="shared" si="75"/>
        <v>0.0006035561551452104</v>
      </c>
      <c r="Y980">
        <f t="shared" si="76"/>
        <v>0</v>
      </c>
      <c r="Z980" s="17">
        <f t="shared" si="77"/>
        <v>0</v>
      </c>
    </row>
    <row r="981" spans="1:26" ht="12.75">
      <c r="P981" s="9">
        <f t="shared" si="78"/>
        <v>0</v>
      </c>
      <c r="Q981" s="15"/>
      <c r="T981" s="16">
        <f t="shared" si="79"/>
        <v>0</v>
      </c>
      <c r="W981" s="10">
        <f t="shared" si="75"/>
        <v>0.0006035561551452104</v>
      </c>
      <c r="Y981">
        <f t="shared" si="76"/>
        <v>0</v>
      </c>
      <c r="Z981" s="17">
        <f t="shared" si="77"/>
        <v>0</v>
      </c>
    </row>
    <row r="982" spans="1:26" ht="12.75">
      <c r="P982" s="9">
        <f t="shared" si="78"/>
        <v>0</v>
      </c>
      <c r="Q982" s="15"/>
      <c r="T982" s="16">
        <f t="shared" si="79"/>
        <v>0</v>
      </c>
      <c r="W982" s="10">
        <f t="shared" si="75"/>
        <v>0.0006035561551452104</v>
      </c>
      <c r="Y982">
        <f t="shared" si="76"/>
        <v>0</v>
      </c>
      <c r="Z982" s="17">
        <f t="shared" si="77"/>
        <v>0</v>
      </c>
    </row>
    <row r="983" spans="1:26" ht="12.75">
      <c r="P983" s="9">
        <f t="shared" si="78"/>
        <v>0</v>
      </c>
      <c r="Q983" s="15"/>
      <c r="T983" s="16">
        <f t="shared" si="79"/>
        <v>0</v>
      </c>
      <c r="W983" s="10">
        <f t="shared" si="75"/>
        <v>0.0006035561551452104</v>
      </c>
      <c r="Y983">
        <f t="shared" si="76"/>
        <v>0</v>
      </c>
      <c r="Z983" s="17">
        <f t="shared" si="77"/>
        <v>0</v>
      </c>
    </row>
    <row r="984" spans="1:26" ht="12.75">
      <c r="P984" s="9">
        <f t="shared" si="78"/>
        <v>0</v>
      </c>
      <c r="Q984" s="15"/>
      <c r="T984" s="16">
        <f t="shared" si="79"/>
        <v>0</v>
      </c>
      <c r="W984" s="10">
        <f t="shared" si="75"/>
        <v>0.0006035561551452104</v>
      </c>
      <c r="Y984">
        <f t="shared" si="76"/>
        <v>0</v>
      </c>
      <c r="Z984" s="17">
        <f t="shared" si="77"/>
        <v>0</v>
      </c>
    </row>
    <row r="985" spans="1:26" ht="12.75">
      <c r="P985" s="9">
        <f t="shared" si="78"/>
        <v>0</v>
      </c>
      <c r="Q985" s="15"/>
      <c r="T985" s="16">
        <f t="shared" si="79"/>
        <v>0</v>
      </c>
      <c r="W985" s="10">
        <f t="shared" si="75"/>
        <v>0.0006035561551452104</v>
      </c>
      <c r="Y985">
        <f t="shared" si="76"/>
        <v>0</v>
      </c>
      <c r="Z985" s="17">
        <f t="shared" si="77"/>
        <v>0</v>
      </c>
    </row>
    <row r="986" spans="1:26" ht="12.75">
      <c r="P986" s="9">
        <f t="shared" si="78"/>
        <v>0</v>
      </c>
      <c r="Q986" s="15"/>
      <c r="T986" s="16">
        <f t="shared" si="79"/>
        <v>0</v>
      </c>
      <c r="W986" s="10">
        <f t="shared" si="75"/>
        <v>0.0006035561551452104</v>
      </c>
      <c r="Y986">
        <f t="shared" si="76"/>
        <v>0</v>
      </c>
      <c r="Z986" s="17">
        <f t="shared" si="77"/>
        <v>0</v>
      </c>
    </row>
    <row r="987" spans="1:26" ht="12.75">
      <c r="P987" s="9">
        <f t="shared" si="78"/>
        <v>0</v>
      </c>
      <c r="Q987" s="15"/>
      <c r="T987" s="16">
        <f t="shared" si="79"/>
        <v>0</v>
      </c>
      <c r="W987" s="10">
        <f t="shared" si="75"/>
        <v>0.0006035561551452104</v>
      </c>
      <c r="Y987">
        <f t="shared" si="76"/>
        <v>0</v>
      </c>
      <c r="Z987" s="17">
        <f t="shared" si="77"/>
        <v>0</v>
      </c>
    </row>
    <row r="988" spans="1:26" ht="12.75">
      <c r="P988" s="9">
        <f t="shared" si="78"/>
        <v>0</v>
      </c>
      <c r="Q988" s="15"/>
      <c r="T988" s="16">
        <f t="shared" si="79"/>
        <v>0</v>
      </c>
      <c r="W988" s="10">
        <f t="shared" si="75"/>
        <v>0.0006035561551452104</v>
      </c>
      <c r="Y988">
        <f t="shared" si="76"/>
        <v>0</v>
      </c>
      <c r="Z988" s="17">
        <f t="shared" si="77"/>
        <v>0</v>
      </c>
    </row>
    <row r="989" spans="1:26" ht="12.75">
      <c r="P989" s="9">
        <f t="shared" si="78"/>
        <v>0</v>
      </c>
      <c r="Q989" s="15"/>
      <c r="T989" s="16">
        <f t="shared" si="79"/>
        <v>0</v>
      </c>
      <c r="W989" s="10">
        <f t="shared" si="75"/>
        <v>0.0006035561551452104</v>
      </c>
      <c r="Y989">
        <f t="shared" si="76"/>
        <v>0</v>
      </c>
      <c r="Z989" s="17">
        <f t="shared" si="77"/>
        <v>0</v>
      </c>
    </row>
    <row r="990" spans="1:26" ht="12.75">
      <c r="P990" s="9">
        <f t="shared" si="78"/>
        <v>0</v>
      </c>
      <c r="Q990" s="15"/>
      <c r="T990" s="16">
        <f t="shared" si="79"/>
        <v>0</v>
      </c>
      <c r="W990" s="10">
        <f t="shared" si="75"/>
        <v>0.0006035561551452104</v>
      </c>
      <c r="Y990">
        <f t="shared" si="76"/>
        <v>0</v>
      </c>
      <c r="Z990" s="17">
        <f t="shared" si="77"/>
        <v>0</v>
      </c>
    </row>
    <row r="991" spans="1:26" ht="12.75">
      <c r="P991" s="9">
        <f t="shared" si="78"/>
        <v>0</v>
      </c>
      <c r="Q991" s="15"/>
      <c r="T991" s="16">
        <f t="shared" si="79"/>
        <v>0</v>
      </c>
      <c r="W991" s="10">
        <f t="shared" si="75"/>
        <v>0.0006035561551452104</v>
      </c>
      <c r="Y991">
        <f t="shared" si="76"/>
        <v>0</v>
      </c>
      <c r="Z991" s="17">
        <f t="shared" si="77"/>
        <v>0</v>
      </c>
    </row>
    <row r="992" spans="1:26" ht="12.75">
      <c r="P992" s="9">
        <f t="shared" si="78"/>
        <v>0</v>
      </c>
      <c r="Q992" s="15"/>
      <c r="T992" s="16">
        <f t="shared" si="79"/>
        <v>0</v>
      </c>
      <c r="W992" s="10">
        <f t="shared" si="75"/>
        <v>0.0006035561551452104</v>
      </c>
      <c r="Y992">
        <f t="shared" si="76"/>
        <v>0</v>
      </c>
      <c r="Z992" s="17">
        <f t="shared" si="77"/>
        <v>0</v>
      </c>
    </row>
    <row r="993" spans="1:26" ht="12.75">
      <c r="P993" s="9">
        <f t="shared" si="78"/>
        <v>0</v>
      </c>
      <c r="Q993" s="15"/>
      <c r="T993" s="16">
        <f t="shared" si="79"/>
        <v>0</v>
      </c>
      <c r="W993" s="10">
        <f t="shared" si="75"/>
        <v>0.0006035561551452104</v>
      </c>
      <c r="Y993">
        <f t="shared" si="76"/>
        <v>0</v>
      </c>
      <c r="Z993" s="17">
        <f t="shared" si="77"/>
        <v>0</v>
      </c>
    </row>
    <row r="994" spans="1:26" ht="12.75">
      <c r="P994" s="9">
        <f t="shared" si="78"/>
        <v>0</v>
      </c>
      <c r="Q994" s="15"/>
      <c r="T994" s="16">
        <f t="shared" si="79"/>
        <v>0</v>
      </c>
      <c r="W994" s="10">
        <f t="shared" si="75"/>
        <v>0.0006035561551452104</v>
      </c>
      <c r="Y994">
        <f t="shared" si="76"/>
        <v>0</v>
      </c>
      <c r="Z994" s="17">
        <f t="shared" si="77"/>
        <v>0</v>
      </c>
    </row>
    <row r="995" spans="1:26" ht="12.75">
      <c r="P995" s="9">
        <f t="shared" si="78"/>
        <v>0</v>
      </c>
      <c r="Q995" s="15"/>
      <c r="T995" s="16">
        <f t="shared" si="79"/>
        <v>0</v>
      </c>
      <c r="W995" s="10">
        <f t="shared" si="75"/>
        <v>0.0006035561551452104</v>
      </c>
      <c r="Y995">
        <f t="shared" si="76"/>
        <v>0</v>
      </c>
      <c r="Z995" s="17">
        <f t="shared" si="77"/>
        <v>0</v>
      </c>
    </row>
    <row r="996" spans="1:26" ht="12.75">
      <c r="P996" s="9">
        <f t="shared" si="78"/>
        <v>0</v>
      </c>
      <c r="Q996" s="15"/>
      <c r="T996" s="16">
        <f t="shared" si="79"/>
        <v>0</v>
      </c>
      <c r="W996" s="10">
        <f t="shared" si="75"/>
        <v>0.0006035561551452104</v>
      </c>
      <c r="Y996">
        <f t="shared" si="76"/>
        <v>0</v>
      </c>
      <c r="Z996" s="17">
        <f t="shared" si="77"/>
        <v>0</v>
      </c>
    </row>
    <row r="997" spans="1:26" ht="12.75">
      <c r="P997" s="9">
        <f t="shared" si="78"/>
        <v>0</v>
      </c>
      <c r="Q997" s="15"/>
      <c r="T997" s="16">
        <f t="shared" si="79"/>
        <v>0</v>
      </c>
      <c r="W997" s="10">
        <f t="shared" si="75"/>
        <v>0.0006035561551452104</v>
      </c>
      <c r="Y997">
        <f t="shared" si="76"/>
        <v>0</v>
      </c>
      <c r="Z997" s="17">
        <f t="shared" si="77"/>
        <v>0</v>
      </c>
    </row>
    <row r="998" spans="1:26" ht="12.75">
      <c r="P998" s="9">
        <f t="shared" si="78"/>
        <v>0</v>
      </c>
      <c r="Q998" s="15"/>
      <c r="T998" s="16">
        <f t="shared" si="79"/>
        <v>0</v>
      </c>
      <c r="W998" s="10">
        <f t="shared" si="75"/>
        <v>0.0006035561551452104</v>
      </c>
      <c r="Y998">
        <f t="shared" si="76"/>
        <v>0</v>
      </c>
      <c r="Z998" s="17">
        <f t="shared" si="77"/>
        <v>0</v>
      </c>
    </row>
    <row r="999" spans="1:26" ht="12.75">
      <c r="P999" s="9">
        <f t="shared" si="78"/>
        <v>0</v>
      </c>
      <c r="Q999" s="15"/>
      <c r="T999" s="16">
        <f t="shared" si="79"/>
        <v>0</v>
      </c>
      <c r="W999" s="10">
        <f t="shared" si="75"/>
        <v>0.0006035561551452104</v>
      </c>
      <c r="Y999">
        <f t="shared" si="76"/>
        <v>0</v>
      </c>
      <c r="Z999" s="17">
        <f t="shared" si="77"/>
        <v>0</v>
      </c>
    </row>
    <row r="1000" spans="1:26" ht="12.75">
      <c r="P1000" s="9">
        <f t="shared" si="78"/>
        <v>0</v>
      </c>
      <c r="Q1000" s="15"/>
      <c r="T1000" s="16">
        <f t="shared" si="79"/>
        <v>0</v>
      </c>
      <c r="W1000" s="10">
        <f t="shared" si="75"/>
        <v>0.0006035561551452104</v>
      </c>
      <c r="Y1000">
        <f t="shared" si="76"/>
        <v>0</v>
      </c>
      <c r="Z1000" s="17">
        <f t="shared" si="77"/>
        <v>0</v>
      </c>
    </row>
    <row r="1001" spans="16:26" ht="12.75">
      <c r="P1001" s="9">
        <f t="shared" si="78"/>
        <v>0</v>
      </c>
      <c r="Q1001" s="15"/>
      <c r="T1001" s="16">
        <f t="shared" si="79"/>
        <v>0</v>
      </c>
      <c r="W1001" s="10">
        <f t="shared" si="75"/>
        <v>0.0006035561551452104</v>
      </c>
      <c r="Y1001">
        <f t="shared" si="76"/>
        <v>0</v>
      </c>
      <c r="Z1001" s="17">
        <f t="shared" si="77"/>
        <v>0</v>
      </c>
    </row>
    <row r="1002" spans="17:26" ht="12.75">
      <c r="Q1002" s="15"/>
      <c r="T1002" s="16"/>
      <c r="W1002" s="10"/>
      <c r="Z1002" s="17"/>
    </row>
    <row r="1003" spans="17:26" ht="12.75">
      <c r="Q1003" s="15"/>
      <c r="T1003" s="16"/>
      <c r="W1003" s="10"/>
      <c r="Z1003" s="17"/>
    </row>
    <row r="1004" spans="17:26" ht="12.75">
      <c r="Q1004" s="15"/>
      <c r="T1004" s="16"/>
      <c r="W1004" s="10"/>
      <c r="Z1004" s="17"/>
    </row>
    <row r="1005" spans="17:26" ht="12.75">
      <c r="Q1005" s="15"/>
      <c r="T1005" s="16"/>
      <c r="W1005" s="10"/>
      <c r="Z1005" s="17"/>
    </row>
    <row r="1006" spans="17:26" ht="12.75">
      <c r="Q1006" s="15"/>
      <c r="T1006" s="16"/>
      <c r="W1006" s="10"/>
      <c r="Z1006" s="17"/>
    </row>
    <row r="1007" spans="17:26" ht="12.75">
      <c r="Q1007" s="15"/>
      <c r="T1007" s="16"/>
      <c r="W1007" s="10"/>
      <c r="Z1007" s="17"/>
    </row>
    <row r="1008" spans="17:26" ht="12.75">
      <c r="Q1008" s="15"/>
      <c r="T1008" s="16"/>
      <c r="W1008" s="10"/>
      <c r="Z1008" s="17"/>
    </row>
    <row r="1009" spans="17:26" ht="12.75">
      <c r="Q1009" s="15"/>
      <c r="T1009" s="16"/>
      <c r="W1009" s="10"/>
      <c r="Z1009" s="17"/>
    </row>
    <row r="1010" spans="17:26" ht="12.75">
      <c r="Q1010" s="15"/>
      <c r="T1010" s="16"/>
      <c r="W1010" s="10"/>
      <c r="Z1010" s="17"/>
    </row>
    <row r="1011" spans="17:26" ht="12.75">
      <c r="Q1011" s="15"/>
      <c r="T1011" s="16"/>
      <c r="W1011" s="10"/>
      <c r="Z1011" s="17"/>
    </row>
    <row r="1012" spans="17:26" ht="12.75">
      <c r="Q1012" s="15"/>
      <c r="T1012" s="16"/>
      <c r="W1012" s="10"/>
      <c r="Z1012" s="17"/>
    </row>
    <row r="1013" spans="17:26" ht="12.75">
      <c r="Q1013" s="15"/>
      <c r="T1013" s="16"/>
      <c r="W1013" s="10"/>
      <c r="Z1013" s="17"/>
    </row>
    <row r="1014" spans="17:26" ht="12.75">
      <c r="Q1014" s="15"/>
      <c r="T1014" s="16"/>
      <c r="W1014" s="10"/>
      <c r="Z1014" s="17"/>
    </row>
    <row r="1015" spans="17:26" ht="12.75">
      <c r="Q1015" s="15"/>
      <c r="T1015" s="16"/>
      <c r="W1015" s="10"/>
      <c r="Z1015" s="17"/>
    </row>
    <row r="1016" spans="17:26" ht="12.75">
      <c r="Q1016" s="15"/>
      <c r="T1016" s="16"/>
      <c r="W1016" s="10"/>
      <c r="Z1016" s="17"/>
    </row>
    <row r="1017" spans="17:26" ht="12.75">
      <c r="Q1017" s="15"/>
      <c r="T1017" s="16"/>
      <c r="W1017" s="10"/>
      <c r="Z1017" s="17"/>
    </row>
    <row r="1018" spans="17:26" ht="12.75">
      <c r="Q1018" s="15"/>
      <c r="T1018" s="16"/>
      <c r="W1018" s="10"/>
      <c r="Z1018" s="17"/>
    </row>
    <row r="1019" spans="17:26" ht="12.75">
      <c r="Q1019" s="15"/>
      <c r="T1019" s="16"/>
      <c r="W1019" s="10"/>
      <c r="Z1019" s="17"/>
    </row>
    <row r="1020" spans="17:26" ht="12.75">
      <c r="Q1020" s="15"/>
      <c r="T1020" s="16"/>
      <c r="W1020" s="10"/>
      <c r="Z1020" s="17"/>
    </row>
    <row r="1021" spans="17:26" ht="12.75">
      <c r="Q1021" s="15"/>
      <c r="T1021" s="16"/>
      <c r="W1021" s="10"/>
      <c r="Z1021" s="17"/>
    </row>
    <row r="1022" spans="17:26" ht="12.75">
      <c r="Q1022" s="15"/>
      <c r="T1022" s="16"/>
      <c r="W1022" s="10"/>
      <c r="Z1022" s="17"/>
    </row>
    <row r="1023" spans="17:26" ht="12.75">
      <c r="Q1023" s="15"/>
      <c r="T1023" s="16"/>
      <c r="W1023" s="10"/>
      <c r="Z1023" s="17"/>
    </row>
    <row r="1024" spans="17:26" ht="12.75">
      <c r="Q1024" s="15"/>
      <c r="T1024" s="16"/>
      <c r="W1024" s="10"/>
      <c r="Z1024" s="17"/>
    </row>
    <row r="1025" spans="17:26" ht="12.75">
      <c r="Q1025" s="15"/>
      <c r="T1025" s="16"/>
      <c r="W1025" s="10"/>
      <c r="Z1025" s="17"/>
    </row>
    <row r="1026" spans="17:26" ht="12.75">
      <c r="Q1026" s="15"/>
      <c r="T1026" s="16"/>
      <c r="W1026" s="10"/>
      <c r="Z1026" s="17"/>
    </row>
    <row r="1027" spans="17:26" ht="12.75">
      <c r="Q1027" s="15"/>
      <c r="T1027" s="16"/>
      <c r="W1027" s="10"/>
      <c r="Z1027" s="17"/>
    </row>
    <row r="1028" spans="17:26" ht="12.75">
      <c r="Q1028" s="15"/>
      <c r="T1028" s="16"/>
      <c r="W1028" s="10"/>
      <c r="Z1028" s="17"/>
    </row>
    <row r="1029" spans="17:26" ht="12.75">
      <c r="Q1029" s="15"/>
      <c r="T1029" s="16"/>
      <c r="W1029" s="10"/>
      <c r="Z1029" s="17"/>
    </row>
    <row r="1030" spans="17:26" ht="12.75">
      <c r="Q1030" s="15"/>
      <c r="T1030" s="16"/>
      <c r="W1030" s="10"/>
      <c r="Z1030" s="17"/>
    </row>
    <row r="1031" spans="17:26" ht="12.75">
      <c r="Q1031" s="15"/>
      <c r="T1031" s="16"/>
      <c r="W1031" s="10"/>
      <c r="Z1031" s="17"/>
    </row>
    <row r="1032" spans="17:26" ht="12.75">
      <c r="Q1032" s="15"/>
      <c r="T1032" s="16"/>
      <c r="W1032" s="10"/>
      <c r="Z1032" s="17"/>
    </row>
    <row r="1033" spans="17:26" ht="12.75">
      <c r="Q1033" s="15"/>
      <c r="T1033" s="16"/>
      <c r="W1033" s="10"/>
      <c r="Z1033" s="17"/>
    </row>
    <row r="1034" spans="17:26" ht="12.75">
      <c r="Q1034" s="15"/>
      <c r="T1034" s="16"/>
      <c r="W1034" s="10"/>
      <c r="Z1034" s="17"/>
    </row>
    <row r="1035" spans="17:26" ht="12.75">
      <c r="Q1035" s="15"/>
      <c r="T1035" s="16"/>
      <c r="W1035" s="10"/>
      <c r="Z1035" s="17"/>
    </row>
    <row r="1036" spans="17:26" ht="12.75">
      <c r="Q1036" s="15"/>
      <c r="T1036" s="16"/>
      <c r="W1036" s="10"/>
      <c r="Z1036" s="17"/>
    </row>
    <row r="1037" spans="17:26" ht="12.75">
      <c r="Q1037" s="15"/>
      <c r="T1037" s="16"/>
      <c r="W1037" s="10"/>
      <c r="Z1037" s="17"/>
    </row>
    <row r="1038" spans="17:26" ht="12.75">
      <c r="Q1038" s="15"/>
      <c r="T1038" s="16"/>
      <c r="W1038" s="10"/>
      <c r="Z1038" s="17"/>
    </row>
    <row r="1039" spans="17:26" ht="12.75">
      <c r="Q1039" s="15"/>
      <c r="T1039" s="16"/>
      <c r="W1039" s="10"/>
      <c r="Z1039" s="17"/>
    </row>
    <row r="1040" spans="17:26" ht="12.75">
      <c r="Q1040" s="15"/>
      <c r="T1040" s="16"/>
      <c r="W1040" s="10"/>
      <c r="Z1040" s="17"/>
    </row>
    <row r="1041" spans="17:26" ht="12.75">
      <c r="Q1041" s="15"/>
      <c r="T1041" s="16"/>
      <c r="W1041" s="10"/>
      <c r="Z1041" s="17"/>
    </row>
    <row r="1042" spans="17:26" ht="12.75">
      <c r="Q1042" s="15"/>
      <c r="T1042" s="16"/>
      <c r="W1042" s="10"/>
      <c r="Z1042" s="17"/>
    </row>
    <row r="1043" spans="17:26" ht="12.75">
      <c r="Q1043" s="15"/>
      <c r="T1043" s="16"/>
      <c r="W1043" s="10"/>
      <c r="Z1043" s="17"/>
    </row>
    <row r="1044" spans="17:26" ht="12.75">
      <c r="Q1044" s="15"/>
      <c r="T1044" s="16"/>
      <c r="W1044" s="10"/>
      <c r="Z1044" s="17"/>
    </row>
    <row r="1045" spans="17:26" ht="12.75">
      <c r="Q1045" s="15"/>
      <c r="T1045" s="16"/>
      <c r="W1045" s="10"/>
      <c r="Z1045" s="17"/>
    </row>
    <row r="1046" spans="17:26" ht="12.75">
      <c r="Q1046" s="15"/>
      <c r="T1046" s="16"/>
      <c r="W1046" s="10"/>
      <c r="Z1046" s="17"/>
    </row>
    <row r="1047" spans="17:26" ht="12.75">
      <c r="Q1047" s="15"/>
      <c r="T1047" s="16"/>
      <c r="W1047" s="10"/>
      <c r="Z1047" s="17"/>
    </row>
    <row r="1048" spans="17:26" ht="12.75">
      <c r="Q1048" s="15"/>
      <c r="T1048" s="16"/>
      <c r="W1048" s="10"/>
      <c r="Z1048" s="17"/>
    </row>
    <row r="1049" spans="17:26" ht="12.75">
      <c r="Q1049" s="15"/>
      <c r="T1049" s="16"/>
      <c r="W1049" s="10"/>
      <c r="Z1049" s="17"/>
    </row>
    <row r="1050" spans="17:26" ht="12.75">
      <c r="Q1050" s="15"/>
      <c r="T1050" s="16"/>
      <c r="W1050" s="10"/>
      <c r="Z1050" s="17"/>
    </row>
    <row r="1051" spans="17:26" ht="12.75">
      <c r="Q1051" s="15"/>
      <c r="T1051" s="16"/>
      <c r="W1051" s="10"/>
      <c r="Z1051" s="17"/>
    </row>
    <row r="1052" spans="17:26" ht="12.75">
      <c r="Q1052" s="15"/>
      <c r="T1052" s="16"/>
      <c r="W1052" s="10"/>
      <c r="Z1052" s="17"/>
    </row>
    <row r="1053" spans="17:26" ht="12.75">
      <c r="Q1053" s="15"/>
      <c r="T1053" s="16"/>
      <c r="W1053" s="10"/>
      <c r="Z1053" s="17"/>
    </row>
    <row r="1054" spans="17:26" ht="12.75">
      <c r="Q1054" s="15"/>
      <c r="T1054" s="16"/>
      <c r="W1054" s="10"/>
      <c r="Z1054" s="17"/>
    </row>
    <row r="1055" spans="17:26" ht="12.75">
      <c r="Q1055" s="15"/>
      <c r="T1055" s="16"/>
      <c r="W1055" s="10"/>
      <c r="Z1055" s="17"/>
    </row>
    <row r="1056" spans="17:26" ht="12.75">
      <c r="Q1056" s="15"/>
      <c r="T1056" s="16"/>
      <c r="W1056" s="10"/>
      <c r="Z1056" s="17"/>
    </row>
    <row r="1057" spans="17:26" ht="12.75">
      <c r="Q1057" s="15"/>
      <c r="T1057" s="16"/>
      <c r="W1057" s="10"/>
      <c r="Z1057" s="17"/>
    </row>
    <row r="1058" spans="17:26" ht="12.75">
      <c r="Q1058" s="15"/>
      <c r="T1058" s="16"/>
      <c r="W1058" s="10"/>
      <c r="Z1058" s="17"/>
    </row>
    <row r="1059" spans="17:26" ht="12.75">
      <c r="Q1059" s="15"/>
      <c r="T1059" s="16"/>
      <c r="W1059" s="10"/>
      <c r="Z1059" s="17"/>
    </row>
    <row r="1060" spans="17:26" ht="12.75">
      <c r="Q1060" s="15"/>
      <c r="T1060" s="16"/>
      <c r="W1060" s="10"/>
      <c r="Z1060" s="17"/>
    </row>
    <row r="1061" spans="17:26" ht="12.75">
      <c r="Q1061" s="15"/>
      <c r="T1061" s="16"/>
      <c r="W1061" s="10"/>
      <c r="Z1061" s="17"/>
    </row>
    <row r="1062" spans="17:26" ht="12.75">
      <c r="Q1062" s="15"/>
      <c r="T1062" s="16"/>
      <c r="W1062" s="10"/>
      <c r="Z1062" s="17"/>
    </row>
    <row r="1063" spans="17:26" ht="12.75">
      <c r="Q1063" s="15"/>
      <c r="T1063" s="16"/>
      <c r="W1063" s="10"/>
      <c r="Z1063" s="17"/>
    </row>
    <row r="1064" spans="17:26" ht="12.75">
      <c r="Q1064" s="15"/>
      <c r="T1064" s="16"/>
      <c r="W1064" s="10"/>
      <c r="Z1064" s="17"/>
    </row>
    <row r="1065" spans="17:26" ht="12.75">
      <c r="Q1065" s="15"/>
      <c r="T1065" s="16"/>
      <c r="W1065" s="10"/>
      <c r="Z1065" s="17"/>
    </row>
    <row r="1066" spans="17:26" ht="12.75">
      <c r="Q1066" s="15"/>
      <c r="T1066" s="16"/>
      <c r="W1066" s="10"/>
      <c r="Z1066" s="17"/>
    </row>
    <row r="1067" spans="17:26" ht="12.75">
      <c r="Q1067" s="15"/>
      <c r="T1067" s="16"/>
      <c r="W1067" s="10"/>
      <c r="Z1067" s="17"/>
    </row>
    <row r="1068" spans="17:26" ht="12.75">
      <c r="Q1068" s="15"/>
      <c r="T1068" s="16"/>
      <c r="W1068" s="10"/>
      <c r="Z1068" s="17"/>
    </row>
    <row r="1069" spans="17:26" ht="12.75">
      <c r="Q1069" s="15"/>
      <c r="T1069" s="16"/>
      <c r="W1069" s="10"/>
      <c r="Z1069" s="17"/>
    </row>
    <row r="1070" spans="17:26" ht="12.75">
      <c r="Q1070" s="15"/>
      <c r="T1070" s="16"/>
      <c r="W1070" s="10"/>
      <c r="Z1070" s="17"/>
    </row>
    <row r="1071" spans="17:26" ht="12.75">
      <c r="Q1071" s="15"/>
      <c r="T1071" s="16"/>
      <c r="W1071" s="10"/>
      <c r="Z1071" s="17"/>
    </row>
    <row r="1072" spans="17:26" ht="12.75">
      <c r="Q1072" s="15"/>
      <c r="T1072" s="16"/>
      <c r="W1072" s="10"/>
      <c r="Z1072" s="17"/>
    </row>
    <row r="1073" spans="17:26" ht="12.75">
      <c r="Q1073" s="15"/>
      <c r="T1073" s="16"/>
      <c r="W1073" s="10"/>
      <c r="Z1073" s="17"/>
    </row>
    <row r="1074" spans="17:26" ht="12.75">
      <c r="Q1074" s="15"/>
      <c r="T1074" s="16"/>
      <c r="W1074" s="10"/>
      <c r="Z1074" s="17"/>
    </row>
    <row r="1075" spans="17:26" ht="12.75">
      <c r="Q1075" s="15"/>
      <c r="T1075" s="16"/>
      <c r="W1075" s="10"/>
      <c r="Z1075" s="17"/>
    </row>
    <row r="1076" spans="17:26" ht="12.75">
      <c r="Q1076" s="15"/>
      <c r="T1076" s="16"/>
      <c r="W1076" s="10"/>
      <c r="Z1076" s="17"/>
    </row>
    <row r="1077" ht="12.75">
      <c r="Q1077" s="15"/>
    </row>
    <row r="1078" ht="12.75">
      <c r="Q1078" s="15"/>
    </row>
    <row r="1079" ht="12.75">
      <c r="Q1079" s="15"/>
    </row>
    <row r="1080" ht="12.75">
      <c r="Q1080" s="15"/>
    </row>
    <row r="1081" ht="12.75">
      <c r="Q1081" s="15"/>
    </row>
    <row r="1082" ht="12.75">
      <c r="Q1082" s="15"/>
    </row>
    <row r="1083" ht="12.75">
      <c r="Q1083" s="15"/>
    </row>
    <row r="1084" ht="12.75">
      <c r="Q1084" s="15"/>
    </row>
    <row r="1085" ht="12.75">
      <c r="Q1085" s="15"/>
    </row>
    <row r="1086" ht="12.75">
      <c r="Q1086" s="15"/>
    </row>
    <row r="1087" ht="12.75">
      <c r="Q1087" s="15"/>
    </row>
    <row r="1088" ht="12.75">
      <c r="Q1088" s="15"/>
    </row>
    <row r="1089" ht="12.75">
      <c r="Q1089" s="15"/>
    </row>
    <row r="1090" ht="12.75">
      <c r="Q1090" s="15"/>
    </row>
    <row r="1091" ht="12.75">
      <c r="Q1091" s="15"/>
    </row>
    <row r="1092" ht="12.75">
      <c r="Q1092" s="15"/>
    </row>
    <row r="1093" ht="12.75">
      <c r="Q1093" s="15"/>
    </row>
    <row r="1094" ht="12.75">
      <c r="Q1094" s="15"/>
    </row>
    <row r="1095" ht="12.75">
      <c r="Q1095" s="15"/>
    </row>
    <row r="1096" ht="12.75">
      <c r="Q1096" s="15"/>
    </row>
    <row r="1097" ht="12.75">
      <c r="Q1097" s="15"/>
    </row>
    <row r="1098" ht="12.75">
      <c r="Q1098" s="15"/>
    </row>
    <row r="1099" ht="12.75">
      <c r="Q1099" s="15"/>
    </row>
    <row r="1100" ht="12.75">
      <c r="Q1100" s="15"/>
    </row>
    <row r="1101" ht="12.75">
      <c r="Q1101" s="15"/>
    </row>
    <row r="1102" ht="12.75">
      <c r="Q1102" s="15"/>
    </row>
    <row r="1103" ht="12.75">
      <c r="Q1103" s="15"/>
    </row>
    <row r="1104" ht="12.75">
      <c r="Q1104" s="15"/>
    </row>
    <row r="1105" ht="12.75">
      <c r="Q1105" s="15"/>
    </row>
    <row r="1106" ht="12.75">
      <c r="Q1106" s="15"/>
    </row>
    <row r="1107" ht="12.75">
      <c r="Q1107" s="15"/>
    </row>
    <row r="1108" ht="12.75">
      <c r="Q1108" s="15"/>
    </row>
    <row r="1109" ht="12.75">
      <c r="Q1109" s="15"/>
    </row>
    <row r="1110" ht="12.75">
      <c r="Q1110" s="15"/>
    </row>
    <row r="1111" ht="12.75">
      <c r="Q1111" s="15"/>
    </row>
    <row r="1112" ht="12.75">
      <c r="Q1112" s="15"/>
    </row>
    <row r="1113" ht="12.75">
      <c r="Q1113" s="15"/>
    </row>
    <row r="1114" ht="12.75">
      <c r="Q1114" s="15"/>
    </row>
    <row r="1115" ht="12.75">
      <c r="Q1115" s="15"/>
    </row>
    <row r="1116" ht="12.75">
      <c r="Q1116" s="15"/>
    </row>
    <row r="1117" ht="12.75">
      <c r="Q1117" s="15"/>
    </row>
    <row r="1118" ht="12.75">
      <c r="Q1118" s="15"/>
    </row>
    <row r="1119" ht="12.75">
      <c r="Q1119" s="15"/>
    </row>
    <row r="1120" ht="12.75">
      <c r="Q1120" s="15"/>
    </row>
    <row r="1121" ht="12.75">
      <c r="Q1121" s="15"/>
    </row>
    <row r="1122" ht="12.75">
      <c r="Q1122" s="15"/>
    </row>
    <row r="1123" ht="12.75">
      <c r="Q1123" s="15"/>
    </row>
    <row r="1124" ht="12.75">
      <c r="Q1124" s="15"/>
    </row>
    <row r="1125" ht="12.75">
      <c r="Q1125" s="15"/>
    </row>
    <row r="1126" ht="12.75">
      <c r="Q1126" s="15"/>
    </row>
    <row r="1127" ht="12.75">
      <c r="Q1127" s="15"/>
    </row>
    <row r="1128" ht="12.75">
      <c r="Q1128" s="15"/>
    </row>
    <row r="1129" ht="12.75">
      <c r="Q1129" s="15"/>
    </row>
    <row r="1130" ht="12.75">
      <c r="Q1130" s="15"/>
    </row>
    <row r="1131" ht="12.75">
      <c r="Q1131" s="15"/>
    </row>
    <row r="1132" ht="12.75">
      <c r="Q1132" s="15"/>
    </row>
    <row r="1133" ht="12.75">
      <c r="Q1133" s="15"/>
    </row>
    <row r="1134" ht="12.75">
      <c r="Q1134" s="15"/>
    </row>
    <row r="1135" ht="12.75">
      <c r="Q1135" s="15"/>
    </row>
    <row r="1136" ht="12.75">
      <c r="Q1136" s="15"/>
    </row>
    <row r="1137" ht="12.75">
      <c r="Q1137" s="15"/>
    </row>
    <row r="1138" ht="12.75">
      <c r="Q1138" s="15"/>
    </row>
    <row r="1139" ht="12.75">
      <c r="Q1139" s="15"/>
    </row>
    <row r="1140" ht="12.75">
      <c r="Q1140" s="15"/>
    </row>
    <row r="1141" ht="12.75">
      <c r="Q1141" s="15"/>
    </row>
    <row r="1142" ht="12.75">
      <c r="Q1142" s="15"/>
    </row>
    <row r="1143" ht="12.75">
      <c r="Q1143" s="15"/>
    </row>
    <row r="1144" ht="12.75">
      <c r="Q1144" s="15"/>
    </row>
    <row r="1145" ht="12.75">
      <c r="Q1145" s="15"/>
    </row>
    <row r="1146" ht="12.75">
      <c r="Q1146" s="15"/>
    </row>
    <row r="1147" ht="12.75">
      <c r="Q1147" s="15"/>
    </row>
    <row r="1148" ht="12.75">
      <c r="Q1148" s="15"/>
    </row>
    <row r="1149" ht="12.75">
      <c r="Q1149" s="15"/>
    </row>
    <row r="1150" ht="12.75">
      <c r="Q1150" s="15"/>
    </row>
    <row r="1151" ht="12.75">
      <c r="Q1151" s="15"/>
    </row>
    <row r="1152" ht="12.75">
      <c r="Q1152" s="15"/>
    </row>
    <row r="1153" ht="12.75">
      <c r="Q1153" s="15"/>
    </row>
    <row r="1154" ht="12.75">
      <c r="Q1154" s="15"/>
    </row>
    <row r="1155" ht="12.75">
      <c r="Q1155" s="15"/>
    </row>
    <row r="1156" ht="12.75">
      <c r="Q1156" s="15"/>
    </row>
    <row r="1157" ht="12.75">
      <c r="Q1157" s="15"/>
    </row>
    <row r="1158" ht="12.75">
      <c r="Q1158" s="15"/>
    </row>
    <row r="1159" ht="12.75">
      <c r="Q1159" s="15"/>
    </row>
    <row r="1160" ht="12.75">
      <c r="Q1160" s="15"/>
    </row>
    <row r="1161" ht="12.75">
      <c r="Q1161" s="15"/>
    </row>
    <row r="1162" ht="12.75">
      <c r="Q1162" s="15"/>
    </row>
    <row r="1163" ht="12.75">
      <c r="Q1163" s="15"/>
    </row>
    <row r="1164" ht="12.75">
      <c r="Q1164" s="15"/>
    </row>
    <row r="1165" ht="12.75">
      <c r="Q1165" s="15"/>
    </row>
    <row r="1166" ht="12.75">
      <c r="Q1166" s="15"/>
    </row>
    <row r="1167" ht="12.75">
      <c r="Q1167" s="15"/>
    </row>
    <row r="1168" ht="12.75">
      <c r="Q1168" s="15"/>
    </row>
    <row r="1169" ht="12.75">
      <c r="Q1169" s="15"/>
    </row>
    <row r="1170" ht="12.75">
      <c r="Q1170" s="15"/>
    </row>
    <row r="1171" ht="12.75">
      <c r="Q1171" s="15"/>
    </row>
    <row r="1172" ht="12.75">
      <c r="Q1172" s="15"/>
    </row>
    <row r="1173" ht="12.75">
      <c r="Q1173" s="15"/>
    </row>
    <row r="1174" ht="12.75">
      <c r="Q1174" s="15"/>
    </row>
    <row r="1175" ht="12.75">
      <c r="Q1175" s="15"/>
    </row>
    <row r="1176" ht="12.75">
      <c r="Q1176" s="15"/>
    </row>
    <row r="1177" ht="12.75">
      <c r="Q1177" s="15"/>
    </row>
    <row r="1178" ht="12.75">
      <c r="Q1178" s="15"/>
    </row>
    <row r="1179" ht="12.75">
      <c r="Q1179" s="15"/>
    </row>
    <row r="1180" ht="12.75">
      <c r="Q1180" s="15"/>
    </row>
    <row r="1181" ht="12.75">
      <c r="Q1181" s="15"/>
    </row>
    <row r="1182" ht="12.75">
      <c r="Q1182" s="15"/>
    </row>
    <row r="1183" ht="12.75">
      <c r="Q1183" s="15"/>
    </row>
    <row r="1184" ht="12.75">
      <c r="Q1184" s="15"/>
    </row>
    <row r="1185" ht="12.75">
      <c r="Q1185" s="15"/>
    </row>
    <row r="1186" ht="12.75">
      <c r="Q1186" s="15"/>
    </row>
    <row r="1187" ht="12.75">
      <c r="Q1187" s="15"/>
    </row>
    <row r="1188" ht="12.75">
      <c r="Q1188" s="15"/>
    </row>
    <row r="1189" ht="12.75">
      <c r="Q1189" s="15"/>
    </row>
    <row r="1190" ht="12.75">
      <c r="Q1190" s="15"/>
    </row>
    <row r="1191" ht="12.75">
      <c r="Q1191" s="15"/>
    </row>
    <row r="1192" ht="12.75">
      <c r="Q1192" s="15"/>
    </row>
    <row r="1193" ht="12.75">
      <c r="Q1193" s="15"/>
    </row>
    <row r="1194" ht="12.75">
      <c r="Q1194" s="15"/>
    </row>
    <row r="1195" ht="12.75">
      <c r="Q1195" s="15"/>
    </row>
    <row r="1196" ht="12.75">
      <c r="Q1196" s="15"/>
    </row>
    <row r="1197" ht="12.75">
      <c r="Q1197" s="15"/>
    </row>
    <row r="1198" ht="12.75">
      <c r="Q1198" s="15"/>
    </row>
    <row r="1199" ht="12.75">
      <c r="Q1199" s="15"/>
    </row>
    <row r="1200" ht="12.75">
      <c r="Q1200" s="15"/>
    </row>
    <row r="1201" ht="12.75">
      <c r="Q1201" s="15"/>
    </row>
    <row r="1202" ht="12.75">
      <c r="Q1202" s="15"/>
    </row>
    <row r="1203" ht="12.75">
      <c r="Q1203" s="15"/>
    </row>
    <row r="1204" ht="12.75">
      <c r="Q1204" s="15"/>
    </row>
    <row r="1205" ht="12.75">
      <c r="Q1205" s="15"/>
    </row>
    <row r="1206" ht="12.75">
      <c r="Q1206" s="15"/>
    </row>
    <row r="1207" ht="12.75">
      <c r="Q1207" s="15"/>
    </row>
    <row r="1208" ht="12.75">
      <c r="Q1208" s="15"/>
    </row>
    <row r="1209" ht="12.75">
      <c r="Q1209" s="15"/>
    </row>
    <row r="1210" ht="12.75">
      <c r="Q1210" s="15"/>
    </row>
    <row r="1211" ht="12.75">
      <c r="Q1211" s="15"/>
    </row>
    <row r="1212" ht="12.75">
      <c r="Q1212" s="15"/>
    </row>
    <row r="1213" ht="12.75">
      <c r="Q1213" s="15"/>
    </row>
    <row r="1214" ht="12.75">
      <c r="Q1214" s="15"/>
    </row>
    <row r="1215" ht="12.75">
      <c r="Q1215" s="15"/>
    </row>
    <row r="1216" ht="12.75">
      <c r="Q1216" s="15"/>
    </row>
    <row r="1217" ht="12.75">
      <c r="Q1217" s="15"/>
    </row>
    <row r="1218" ht="12.75">
      <c r="Q1218" s="15"/>
    </row>
    <row r="1219" ht="12.75">
      <c r="Q1219" s="15"/>
    </row>
    <row r="1220" ht="12.75">
      <c r="Q1220" s="15"/>
    </row>
    <row r="1221" ht="12.75">
      <c r="Q1221" s="15"/>
    </row>
    <row r="1222" ht="12.75">
      <c r="Q1222" s="15"/>
    </row>
    <row r="1223" ht="12.75">
      <c r="Q1223" s="15"/>
    </row>
    <row r="1224" ht="12.75">
      <c r="Q1224" s="15"/>
    </row>
    <row r="1225" ht="12.75">
      <c r="Q1225" s="15"/>
    </row>
    <row r="1226" ht="12.75">
      <c r="Q1226" s="15"/>
    </row>
    <row r="1227" ht="12.75">
      <c r="Q1227" s="15"/>
    </row>
    <row r="1228" ht="12.75">
      <c r="Q1228" s="15"/>
    </row>
    <row r="1229" ht="12.75">
      <c r="Q1229" s="15"/>
    </row>
    <row r="1230" ht="12.75">
      <c r="Q1230" s="15"/>
    </row>
    <row r="1231" ht="12.75">
      <c r="Q1231" s="15"/>
    </row>
    <row r="1232" ht="12.75">
      <c r="Q1232" s="15"/>
    </row>
    <row r="1233" ht="12.75">
      <c r="Q1233" s="15"/>
    </row>
    <row r="1234" ht="12.75">
      <c r="Q1234" s="15"/>
    </row>
    <row r="1235" ht="12.75">
      <c r="Q1235" s="15"/>
    </row>
    <row r="1236" ht="12.75">
      <c r="Q1236" s="15"/>
    </row>
    <row r="1237" ht="12.75">
      <c r="Q1237" s="15"/>
    </row>
    <row r="1238" ht="12.75">
      <c r="Q1238" s="15"/>
    </row>
    <row r="1239" ht="12.75">
      <c r="Q1239" s="15"/>
    </row>
    <row r="1240" ht="12.75">
      <c r="Q1240" s="15"/>
    </row>
    <row r="1241" ht="12.75">
      <c r="Q1241" s="15"/>
    </row>
    <row r="1242" ht="12.75">
      <c r="Q1242" s="15"/>
    </row>
    <row r="1243" ht="12.75">
      <c r="Q1243" s="15"/>
    </row>
    <row r="1244" ht="12.75">
      <c r="Q1244" s="15"/>
    </row>
    <row r="1245" ht="12.75">
      <c r="Q1245" s="15"/>
    </row>
    <row r="1246" ht="12.75">
      <c r="Q1246" s="15"/>
    </row>
    <row r="1247" ht="12.75">
      <c r="Q1247" s="15"/>
    </row>
    <row r="1248" ht="12.75">
      <c r="Q1248" s="15"/>
    </row>
    <row r="1249" ht="12.75">
      <c r="Q1249" s="15"/>
    </row>
    <row r="1250" ht="12.75">
      <c r="Q1250" s="15"/>
    </row>
    <row r="1251" ht="12.75">
      <c r="Q1251" s="15"/>
    </row>
    <row r="1252" ht="12.75">
      <c r="Q1252" s="15"/>
    </row>
    <row r="1253" ht="12.75">
      <c r="Q1253" s="15"/>
    </row>
    <row r="1254" ht="12.75">
      <c r="Q1254" s="15"/>
    </row>
    <row r="1255" ht="12.75">
      <c r="Q1255" s="15"/>
    </row>
    <row r="1256" ht="12.75">
      <c r="Q1256" s="15"/>
    </row>
    <row r="1257" ht="12.75">
      <c r="Q1257" s="15"/>
    </row>
    <row r="1258" ht="12.75">
      <c r="Q1258" s="15"/>
    </row>
    <row r="1259" ht="12.75">
      <c r="Q1259" s="15"/>
    </row>
    <row r="1260" ht="12.75">
      <c r="Q1260" s="15"/>
    </row>
    <row r="1261" ht="12.75">
      <c r="Q1261" s="15"/>
    </row>
    <row r="1262" ht="12.75">
      <c r="Q1262" s="15"/>
    </row>
    <row r="1263" ht="12.75">
      <c r="Q1263" s="15"/>
    </row>
    <row r="1264" ht="12.75">
      <c r="Q1264" s="15"/>
    </row>
    <row r="1265" ht="12.75">
      <c r="Q1265" s="15"/>
    </row>
    <row r="1266" ht="12.75">
      <c r="Q1266" s="15"/>
    </row>
    <row r="1267" ht="12.75">
      <c r="Q1267" s="15"/>
    </row>
    <row r="1268" ht="12.75">
      <c r="Q1268" s="15"/>
    </row>
    <row r="1269" ht="12.75">
      <c r="Q1269" s="15"/>
    </row>
    <row r="1270" ht="12.75">
      <c r="Q1270" s="15"/>
    </row>
    <row r="1271" ht="12.75">
      <c r="Q1271" s="15"/>
    </row>
    <row r="1272" ht="12.75">
      <c r="Q1272" s="15"/>
    </row>
    <row r="1273" ht="12.75">
      <c r="Q1273" s="15"/>
    </row>
    <row r="1274" ht="12.75">
      <c r="Q1274" s="15"/>
    </row>
    <row r="1275" ht="12.75">
      <c r="Q1275" s="15"/>
    </row>
    <row r="1276" ht="12.75">
      <c r="Q1276" s="15"/>
    </row>
    <row r="1277" ht="12.75">
      <c r="Q1277" s="15"/>
    </row>
    <row r="1278" ht="12.75">
      <c r="Q1278" s="15"/>
    </row>
    <row r="1279" ht="12.75">
      <c r="Q1279" s="15"/>
    </row>
    <row r="1280" ht="12.75">
      <c r="Q1280" s="15"/>
    </row>
    <row r="1281" ht="12.75">
      <c r="Q1281" s="15"/>
    </row>
    <row r="1282" ht="12.75">
      <c r="Q1282" s="15"/>
    </row>
    <row r="1283" ht="12.75">
      <c r="Q1283" s="15"/>
    </row>
    <row r="1284" ht="12.75">
      <c r="Q1284" s="15"/>
    </row>
    <row r="1285" ht="12.75">
      <c r="Q1285" s="15"/>
    </row>
    <row r="1286" ht="12.75">
      <c r="Q1286" s="15"/>
    </row>
    <row r="1287" ht="12.75">
      <c r="Q1287" s="15"/>
    </row>
    <row r="1288" ht="12.75">
      <c r="Q1288" s="15"/>
    </row>
    <row r="1289" ht="12.75">
      <c r="Q1289" s="15"/>
    </row>
    <row r="1290" ht="12.75">
      <c r="Q1290" s="15"/>
    </row>
    <row r="1291" ht="12.75">
      <c r="Q1291" s="15"/>
    </row>
    <row r="1292" ht="12.75">
      <c r="Q1292" s="15"/>
    </row>
    <row r="1293" ht="12.75">
      <c r="Q1293" s="15"/>
    </row>
    <row r="1294" ht="12.75">
      <c r="Q1294" s="15"/>
    </row>
    <row r="1295" ht="12.75">
      <c r="Q1295" s="15"/>
    </row>
    <row r="1296" ht="12.75">
      <c r="Q1296" s="15"/>
    </row>
    <row r="1297" ht="12.75">
      <c r="Q1297" s="15"/>
    </row>
    <row r="1298" ht="12.75">
      <c r="Q1298" s="15"/>
    </row>
    <row r="1299" ht="12.75">
      <c r="Q1299" s="15"/>
    </row>
    <row r="1300" ht="12.75">
      <c r="Q1300" s="15"/>
    </row>
    <row r="1301" ht="12.75">
      <c r="Q1301" s="15"/>
    </row>
    <row r="1302" ht="12.75">
      <c r="Q1302" s="15"/>
    </row>
    <row r="1303" ht="12.75">
      <c r="Q1303" s="15"/>
    </row>
    <row r="1304" ht="12.75">
      <c r="Q1304" s="15"/>
    </row>
    <row r="1305" ht="12.75">
      <c r="Q1305" s="15"/>
    </row>
    <row r="1306" ht="12.75">
      <c r="Q1306" s="15"/>
    </row>
    <row r="1307" ht="12.75">
      <c r="Q1307" s="15"/>
    </row>
    <row r="1308" ht="12.75">
      <c r="Q1308" s="15"/>
    </row>
    <row r="1309" ht="12.75">
      <c r="Q1309" s="15"/>
    </row>
    <row r="1310" ht="12.75">
      <c r="Q1310" s="15"/>
    </row>
    <row r="1311" ht="12.75">
      <c r="Q1311" s="15"/>
    </row>
    <row r="1312" ht="12.75">
      <c r="Q1312" s="15"/>
    </row>
    <row r="1313" ht="12.75">
      <c r="Q1313" s="15"/>
    </row>
    <row r="1314" ht="12.75">
      <c r="Q1314" s="15"/>
    </row>
    <row r="1315" ht="12.75">
      <c r="Q1315" s="15"/>
    </row>
    <row r="1316" ht="12.75">
      <c r="Q1316" s="15"/>
    </row>
    <row r="1317" ht="12.75">
      <c r="Q1317" s="15"/>
    </row>
    <row r="1318" ht="12.75">
      <c r="Q1318" s="15"/>
    </row>
    <row r="1319" ht="12.75">
      <c r="Q1319" s="15"/>
    </row>
    <row r="1320" ht="12.75">
      <c r="Q1320" s="15"/>
    </row>
    <row r="1321" ht="12.75">
      <c r="Q1321" s="15"/>
    </row>
    <row r="1322" ht="12.75">
      <c r="Q1322" s="15"/>
    </row>
    <row r="1323" ht="12.75">
      <c r="Q1323" s="15"/>
    </row>
    <row r="1324" ht="12.75">
      <c r="Q1324" s="15"/>
    </row>
    <row r="1325" ht="12.75">
      <c r="Q1325" s="15"/>
    </row>
    <row r="1326" ht="12.75">
      <c r="Q1326" s="15"/>
    </row>
    <row r="1327" ht="12.75">
      <c r="Q1327" s="15"/>
    </row>
    <row r="1328" ht="12.75">
      <c r="Q1328" s="15"/>
    </row>
    <row r="1329" ht="12.75">
      <c r="Q1329" s="15"/>
    </row>
    <row r="1330" ht="12.75">
      <c r="Q1330" s="15"/>
    </row>
    <row r="1331" ht="12.75">
      <c r="Q1331" s="15"/>
    </row>
    <row r="1332" ht="12.75">
      <c r="Q1332" s="15"/>
    </row>
    <row r="1333" ht="12.75">
      <c r="Q1333" s="15"/>
    </row>
    <row r="1334" ht="12.75">
      <c r="Q1334" s="15"/>
    </row>
    <row r="1335" ht="12.75">
      <c r="Q1335" s="15"/>
    </row>
    <row r="1336" ht="12.75">
      <c r="Q1336" s="15"/>
    </row>
    <row r="1337" ht="12.75">
      <c r="Q1337" s="15"/>
    </row>
    <row r="1338" ht="12.75">
      <c r="Q1338" s="15"/>
    </row>
    <row r="1339" ht="12.75">
      <c r="Q1339" s="15"/>
    </row>
    <row r="1340" ht="12.75">
      <c r="Q1340" s="15"/>
    </row>
    <row r="1341" ht="12.75">
      <c r="Q1341" s="15"/>
    </row>
    <row r="1342" ht="12.75">
      <c r="Q1342" s="15"/>
    </row>
    <row r="1343" ht="12.75">
      <c r="Q1343" s="15"/>
    </row>
    <row r="1344" ht="12.75">
      <c r="Q1344" s="15"/>
    </row>
    <row r="1345" ht="12.75">
      <c r="Q1345" s="15"/>
    </row>
    <row r="1346" ht="12.75">
      <c r="Q1346" s="15"/>
    </row>
    <row r="1347" ht="12.75">
      <c r="Q1347" s="15"/>
    </row>
    <row r="1348" ht="12.75">
      <c r="Q1348" s="15"/>
    </row>
    <row r="1349" ht="12.75">
      <c r="Q1349" s="15"/>
    </row>
    <row r="1350" ht="12.75">
      <c r="Q1350" s="15"/>
    </row>
    <row r="1351" ht="12.75">
      <c r="Q1351" s="15"/>
    </row>
    <row r="1352" ht="12.75">
      <c r="Q1352" s="15"/>
    </row>
    <row r="1353" ht="12.75">
      <c r="Q1353" s="15"/>
    </row>
    <row r="1354" ht="12.75">
      <c r="Q1354" s="15"/>
    </row>
    <row r="1355" ht="12.75">
      <c r="Q1355" s="15"/>
    </row>
    <row r="1356" ht="12.75">
      <c r="Q1356" s="15"/>
    </row>
    <row r="1357" ht="12.75">
      <c r="Q1357" s="15"/>
    </row>
    <row r="1358" ht="12.75">
      <c r="Q1358" s="15"/>
    </row>
    <row r="1359" ht="12.75">
      <c r="Q1359" s="15"/>
    </row>
    <row r="1360" ht="12.75">
      <c r="Q1360" s="15"/>
    </row>
    <row r="1361" ht="12.75">
      <c r="Q1361" s="15"/>
    </row>
    <row r="1362" ht="12.75">
      <c r="Q1362" s="15"/>
    </row>
    <row r="1363" ht="12.75">
      <c r="Q1363" s="15"/>
    </row>
    <row r="1364" ht="12.75">
      <c r="Q1364" s="15"/>
    </row>
    <row r="1365" ht="12.75">
      <c r="Q1365" s="15"/>
    </row>
    <row r="1366" ht="12.75">
      <c r="Q1366" s="15"/>
    </row>
    <row r="1367" ht="12.75">
      <c r="Q1367" s="15"/>
    </row>
    <row r="1368" ht="12.75">
      <c r="Q1368" s="15"/>
    </row>
    <row r="1369" ht="12.75">
      <c r="Q1369" s="15"/>
    </row>
    <row r="1370" ht="12.75">
      <c r="Q1370" s="15"/>
    </row>
    <row r="1371" ht="12.75">
      <c r="Q1371" s="15"/>
    </row>
    <row r="1372" ht="12.75">
      <c r="Q1372" s="15"/>
    </row>
    <row r="1373" ht="12.75">
      <c r="Q1373" s="15"/>
    </row>
    <row r="1374" ht="12.75">
      <c r="Q1374" s="15"/>
    </row>
    <row r="1375" ht="12.75">
      <c r="Q1375" s="15"/>
    </row>
    <row r="1376" ht="12.75">
      <c r="Q1376" s="15"/>
    </row>
    <row r="1377" ht="12.75">
      <c r="Q1377" s="15"/>
    </row>
    <row r="1378" ht="12.75">
      <c r="Q1378" s="15"/>
    </row>
    <row r="1379" ht="12.75">
      <c r="Q1379" s="15"/>
    </row>
    <row r="1380" ht="12.75">
      <c r="Q1380" s="15"/>
    </row>
    <row r="1381" ht="12.75">
      <c r="Q1381" s="15"/>
    </row>
    <row r="1382" ht="12.75">
      <c r="Q1382" s="15"/>
    </row>
    <row r="1383" ht="12.75">
      <c r="Q1383" s="15"/>
    </row>
    <row r="1384" ht="12.75">
      <c r="Q1384" s="15"/>
    </row>
    <row r="1385" ht="12.75">
      <c r="Q1385" s="15"/>
    </row>
    <row r="1386" ht="12.75">
      <c r="Q1386" s="15"/>
    </row>
    <row r="1387" ht="12.75">
      <c r="Q1387" s="15"/>
    </row>
    <row r="1388" ht="12.75">
      <c r="Q1388" s="15"/>
    </row>
    <row r="1389" ht="12.75">
      <c r="Q1389" s="15"/>
    </row>
    <row r="1390" ht="12.75">
      <c r="Q1390" s="15"/>
    </row>
    <row r="1391" ht="12.75">
      <c r="Q1391" s="15"/>
    </row>
    <row r="1392" ht="12.75">
      <c r="Q1392" s="15"/>
    </row>
    <row r="1393" ht="12.75">
      <c r="Q1393" s="15"/>
    </row>
    <row r="1394" ht="12.75">
      <c r="Q1394" s="15"/>
    </row>
    <row r="1395" ht="12.75">
      <c r="Q1395" s="15"/>
    </row>
    <row r="1396" ht="12.75">
      <c r="Q1396" s="15"/>
    </row>
    <row r="1397" ht="12.75">
      <c r="Q1397" s="15"/>
    </row>
    <row r="1398" ht="12.75">
      <c r="Q1398" s="15"/>
    </row>
    <row r="1399" ht="12.75">
      <c r="Q1399" s="15"/>
    </row>
    <row r="1400" ht="12.75">
      <c r="Q1400" s="15"/>
    </row>
    <row r="1401" ht="12.75">
      <c r="Q1401" s="15"/>
    </row>
    <row r="1402" ht="12.75">
      <c r="Q1402" s="15"/>
    </row>
    <row r="1403" ht="12.75">
      <c r="Q1403" s="15"/>
    </row>
    <row r="1404" ht="12.75">
      <c r="Q1404" s="15"/>
    </row>
    <row r="1405" ht="12.75">
      <c r="Q1405" s="15"/>
    </row>
    <row r="1406" ht="12.75">
      <c r="Q1406" s="15"/>
    </row>
    <row r="1407" ht="12.75">
      <c r="Q1407" s="15"/>
    </row>
    <row r="1408" ht="12.75">
      <c r="Q1408" s="15"/>
    </row>
    <row r="1409" ht="12.75">
      <c r="Q1409" s="15"/>
    </row>
    <row r="1410" ht="12.75">
      <c r="Q1410" s="15"/>
    </row>
    <row r="1411" ht="12.75">
      <c r="Q1411" s="15"/>
    </row>
    <row r="1412" ht="12.75">
      <c r="Q1412" s="15"/>
    </row>
    <row r="1413" spans="4:17" ht="12.75">
      <c r="D1413" s="8"/>
      <c r="Q1413" s="15"/>
    </row>
    <row r="1414" ht="12.75">
      <c r="Q1414" s="15"/>
    </row>
    <row r="1415" ht="12.75">
      <c r="Q1415" s="15"/>
    </row>
    <row r="1416" ht="12.75">
      <c r="Q1416" s="15"/>
    </row>
    <row r="1417" ht="12.75">
      <c r="Q1417" s="15"/>
    </row>
    <row r="1418" ht="12.75">
      <c r="Q1418" s="15"/>
    </row>
    <row r="1419" ht="12.75">
      <c r="Q1419" s="15"/>
    </row>
    <row r="1420" ht="12.75">
      <c r="Q1420" s="15"/>
    </row>
    <row r="1421" ht="12.75">
      <c r="Q1421" s="15"/>
    </row>
    <row r="1422" ht="12.75">
      <c r="Q1422" s="15"/>
    </row>
    <row r="1423" ht="12.75">
      <c r="Q1423" s="15"/>
    </row>
    <row r="1424" ht="12.75">
      <c r="Q1424" s="15"/>
    </row>
    <row r="1425" ht="12.75">
      <c r="Q1425" s="15"/>
    </row>
    <row r="1426" ht="12.75">
      <c r="Q1426" s="15"/>
    </row>
    <row r="1427" ht="12.75">
      <c r="Q1427" s="15"/>
    </row>
    <row r="1428" ht="12.75">
      <c r="Q1428" s="15"/>
    </row>
    <row r="1429" ht="12.75">
      <c r="Q1429" s="15"/>
    </row>
    <row r="1430" ht="12.75">
      <c r="Q1430" s="15"/>
    </row>
    <row r="1431" ht="12.75">
      <c r="Q1431" s="15"/>
    </row>
    <row r="1432" ht="12.75">
      <c r="Q1432" s="15"/>
    </row>
    <row r="1433" ht="12.75">
      <c r="Q1433" s="15"/>
    </row>
    <row r="1434" ht="12.75">
      <c r="Q1434" s="15"/>
    </row>
    <row r="1435" ht="12.75">
      <c r="Q1435" s="15"/>
    </row>
    <row r="1436" ht="12.75">
      <c r="Q1436" s="15"/>
    </row>
    <row r="1437" ht="12.75">
      <c r="Q1437" s="15"/>
    </row>
    <row r="1438" ht="12.75">
      <c r="Q1438" s="15"/>
    </row>
    <row r="1439" ht="12.75">
      <c r="Q1439" s="15"/>
    </row>
    <row r="1440" ht="12.75">
      <c r="Q1440" s="15"/>
    </row>
    <row r="1441" ht="12.75">
      <c r="Q1441" s="15"/>
    </row>
    <row r="1442" ht="12.75">
      <c r="Q1442" s="15"/>
    </row>
    <row r="1443" ht="12.75">
      <c r="Q1443" s="15"/>
    </row>
    <row r="1444" ht="12.75">
      <c r="Q1444" s="15"/>
    </row>
    <row r="1445" ht="12.75">
      <c r="Q1445" s="15"/>
    </row>
    <row r="1446" ht="12.75">
      <c r="Q1446" s="15"/>
    </row>
    <row r="1447" ht="12.75">
      <c r="Q1447" s="15"/>
    </row>
    <row r="1448" ht="12.75">
      <c r="Q1448" s="15"/>
    </row>
    <row r="1449" ht="12.75">
      <c r="Q1449" s="15"/>
    </row>
    <row r="1450" ht="12.75">
      <c r="Q1450" s="15"/>
    </row>
    <row r="1451" ht="12.75">
      <c r="Q1451" s="15"/>
    </row>
    <row r="1452" ht="12.75">
      <c r="Q1452" s="15"/>
    </row>
    <row r="1453" ht="12.75">
      <c r="Q1453" s="15"/>
    </row>
    <row r="1454" ht="12.75">
      <c r="Q1454" s="15"/>
    </row>
    <row r="1455" ht="12.75">
      <c r="Q1455" s="15"/>
    </row>
    <row r="1456" ht="12.75">
      <c r="Q1456" s="15"/>
    </row>
    <row r="1457" ht="12.75">
      <c r="Q1457" s="15"/>
    </row>
    <row r="1458" ht="12.75">
      <c r="Q1458" s="15"/>
    </row>
    <row r="1459" ht="12.75">
      <c r="Q1459" s="15"/>
    </row>
    <row r="1460" ht="12.75">
      <c r="Q1460" s="15"/>
    </row>
    <row r="1461" ht="12.75">
      <c r="Q1461" s="15"/>
    </row>
    <row r="1462" ht="12.75">
      <c r="Q1462" s="15"/>
    </row>
    <row r="1463" ht="12.75">
      <c r="Q1463" s="15"/>
    </row>
    <row r="1464" ht="12.75">
      <c r="Q1464" s="15"/>
    </row>
    <row r="1465" ht="12.75">
      <c r="Q1465" s="15"/>
    </row>
    <row r="1466" ht="12.75">
      <c r="Q1466" s="15"/>
    </row>
    <row r="1467" ht="12.75">
      <c r="Q1467" s="15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L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8515625" style="19" customWidth="1"/>
    <col min="2" max="2" width="3.140625" style="19" customWidth="1"/>
    <col min="3" max="11" width="9.140625" style="19" customWidth="1"/>
    <col min="12" max="12" width="2.8515625" style="19" customWidth="1"/>
    <col min="13" max="16384" width="9.140625" style="19" customWidth="1"/>
  </cols>
  <sheetData>
    <row r="1" ht="13.5" thickBot="1"/>
    <row r="2" spans="2:12" ht="13.5" thickBot="1">
      <c r="B2" s="59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 ht="18" customHeight="1" thickBot="1">
      <c r="B3" s="62"/>
      <c r="C3" s="56" t="s">
        <v>65</v>
      </c>
      <c r="D3" s="57"/>
      <c r="E3" s="57"/>
      <c r="F3" s="57"/>
      <c r="G3" s="57"/>
      <c r="H3" s="57"/>
      <c r="I3" s="57"/>
      <c r="J3" s="57"/>
      <c r="K3" s="58"/>
      <c r="L3" s="63"/>
    </row>
    <row r="4" spans="2:12" ht="12.75">
      <c r="B4" s="62"/>
      <c r="C4" s="47" t="s">
        <v>66</v>
      </c>
      <c r="D4" s="45"/>
      <c r="E4" s="45"/>
      <c r="F4" s="45"/>
      <c r="G4" s="45"/>
      <c r="H4" s="45"/>
      <c r="I4" s="45"/>
      <c r="J4" s="45"/>
      <c r="K4" s="48"/>
      <c r="L4" s="63"/>
    </row>
    <row r="5" spans="2:12" ht="12.75">
      <c r="B5" s="62"/>
      <c r="C5" s="47" t="s">
        <v>67</v>
      </c>
      <c r="D5" s="45"/>
      <c r="E5" s="45"/>
      <c r="F5" s="45"/>
      <c r="G5" s="45"/>
      <c r="H5" s="45"/>
      <c r="I5" s="45"/>
      <c r="J5" s="45"/>
      <c r="K5" s="48"/>
      <c r="L5" s="63"/>
    </row>
    <row r="6" spans="2:12" ht="12.75">
      <c r="B6" s="62"/>
      <c r="C6" s="47" t="s">
        <v>74</v>
      </c>
      <c r="D6" s="45"/>
      <c r="E6" s="45"/>
      <c r="F6" s="45"/>
      <c r="G6" s="45"/>
      <c r="H6" s="45"/>
      <c r="I6" s="45"/>
      <c r="J6" s="45"/>
      <c r="K6" s="48"/>
      <c r="L6" s="63"/>
    </row>
    <row r="7" spans="2:12" ht="12.75">
      <c r="B7" s="62"/>
      <c r="C7" s="47" t="s">
        <v>97</v>
      </c>
      <c r="D7" s="45"/>
      <c r="E7" s="45"/>
      <c r="F7" s="45"/>
      <c r="G7" s="45"/>
      <c r="H7" s="45"/>
      <c r="I7" s="45"/>
      <c r="J7" s="45"/>
      <c r="K7" s="48"/>
      <c r="L7" s="63"/>
    </row>
    <row r="8" spans="2:12" ht="12.75">
      <c r="B8" s="62"/>
      <c r="C8" s="49" t="s">
        <v>75</v>
      </c>
      <c r="D8" s="45"/>
      <c r="E8" s="45"/>
      <c r="F8" s="45"/>
      <c r="G8" s="45"/>
      <c r="H8" s="45"/>
      <c r="I8" s="45"/>
      <c r="J8" s="45"/>
      <c r="K8" s="48"/>
      <c r="L8" s="63"/>
    </row>
    <row r="9" spans="2:12" ht="13.5" thickBot="1">
      <c r="B9" s="62"/>
      <c r="C9" s="50" t="s">
        <v>76</v>
      </c>
      <c r="D9" s="51"/>
      <c r="E9" s="51"/>
      <c r="F9" s="51"/>
      <c r="G9" s="51"/>
      <c r="H9" s="51"/>
      <c r="I9" s="51"/>
      <c r="J9" s="51"/>
      <c r="K9" s="52"/>
      <c r="L9" s="63"/>
    </row>
    <row r="10" spans="2:12" ht="13.5" thickBot="1"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63"/>
    </row>
    <row r="11" spans="2:12" ht="18" customHeight="1" thickBot="1">
      <c r="B11" s="62"/>
      <c r="C11" s="56" t="s">
        <v>77</v>
      </c>
      <c r="D11" s="57"/>
      <c r="E11" s="57"/>
      <c r="F11" s="57"/>
      <c r="G11" s="57"/>
      <c r="H11" s="57"/>
      <c r="I11" s="57"/>
      <c r="J11" s="57"/>
      <c r="K11" s="58"/>
      <c r="L11" s="63"/>
    </row>
    <row r="12" spans="2:12" ht="12.75">
      <c r="B12" s="62"/>
      <c r="C12" s="47" t="s">
        <v>92</v>
      </c>
      <c r="D12" s="45"/>
      <c r="E12" s="45"/>
      <c r="F12" s="45"/>
      <c r="G12" s="45"/>
      <c r="H12" s="45"/>
      <c r="I12" s="45"/>
      <c r="J12" s="45"/>
      <c r="K12" s="48"/>
      <c r="L12" s="63"/>
    </row>
    <row r="13" spans="2:12" ht="12.75">
      <c r="B13" s="62"/>
      <c r="C13" s="47" t="s">
        <v>68</v>
      </c>
      <c r="D13" s="45"/>
      <c r="E13" s="45"/>
      <c r="F13" s="45"/>
      <c r="G13" s="45"/>
      <c r="H13" s="45"/>
      <c r="I13" s="45"/>
      <c r="J13" s="45"/>
      <c r="K13" s="48"/>
      <c r="L13" s="63"/>
    </row>
    <row r="14" spans="2:12" ht="12.75">
      <c r="B14" s="62"/>
      <c r="C14" s="47" t="s">
        <v>69</v>
      </c>
      <c r="D14" s="45"/>
      <c r="E14" s="45"/>
      <c r="F14" s="45"/>
      <c r="G14" s="45"/>
      <c r="H14" s="45"/>
      <c r="I14" s="45"/>
      <c r="J14" s="45"/>
      <c r="K14" s="48"/>
      <c r="L14" s="63"/>
    </row>
    <row r="15" spans="2:12" ht="13.5" thickBot="1">
      <c r="B15" s="62"/>
      <c r="C15" s="50" t="s">
        <v>70</v>
      </c>
      <c r="D15" s="51"/>
      <c r="E15" s="51"/>
      <c r="F15" s="51"/>
      <c r="G15" s="51"/>
      <c r="H15" s="51"/>
      <c r="I15" s="51"/>
      <c r="J15" s="51"/>
      <c r="K15" s="52"/>
      <c r="L15" s="63"/>
    </row>
    <row r="16" spans="2:12" ht="13.5" thickBot="1">
      <c r="B16" s="62"/>
      <c r="C16" s="27"/>
      <c r="D16" s="27"/>
      <c r="E16" s="27"/>
      <c r="F16" s="27"/>
      <c r="G16" s="27"/>
      <c r="H16" s="27"/>
      <c r="I16" s="27"/>
      <c r="J16" s="27"/>
      <c r="K16" s="27"/>
      <c r="L16" s="63"/>
    </row>
    <row r="17" spans="2:12" ht="12.75">
      <c r="B17" s="62"/>
      <c r="C17" s="53" t="s">
        <v>71</v>
      </c>
      <c r="D17" s="54"/>
      <c r="E17" s="54"/>
      <c r="F17" s="54"/>
      <c r="G17" s="54"/>
      <c r="H17" s="54"/>
      <c r="I17" s="54"/>
      <c r="J17" s="54"/>
      <c r="K17" s="55"/>
      <c r="L17" s="63"/>
    </row>
    <row r="18" spans="2:12" ht="12.75">
      <c r="B18" s="62"/>
      <c r="C18" s="47" t="s">
        <v>72</v>
      </c>
      <c r="D18" s="45"/>
      <c r="E18" s="45"/>
      <c r="F18" s="45"/>
      <c r="G18" s="45"/>
      <c r="H18" s="45"/>
      <c r="I18" s="45"/>
      <c r="J18" s="45"/>
      <c r="K18" s="48"/>
      <c r="L18" s="63"/>
    </row>
    <row r="19" spans="2:12" ht="12.75">
      <c r="B19" s="62"/>
      <c r="C19" s="47" t="s">
        <v>73</v>
      </c>
      <c r="D19" s="45"/>
      <c r="E19" s="45"/>
      <c r="F19" s="45"/>
      <c r="G19" s="45"/>
      <c r="H19" s="45"/>
      <c r="I19" s="45"/>
      <c r="J19" s="45"/>
      <c r="K19" s="48"/>
      <c r="L19" s="63"/>
    </row>
    <row r="20" spans="2:12" ht="12.75">
      <c r="B20" s="62"/>
      <c r="C20" s="47" t="s">
        <v>78</v>
      </c>
      <c r="D20" s="45"/>
      <c r="E20" s="45"/>
      <c r="F20" s="45"/>
      <c r="G20" s="45"/>
      <c r="H20" s="45"/>
      <c r="I20" s="45"/>
      <c r="J20" s="45"/>
      <c r="K20" s="48"/>
      <c r="L20" s="63"/>
    </row>
    <row r="21" spans="2:12" ht="12.75">
      <c r="B21" s="62"/>
      <c r="C21" s="47" t="s">
        <v>79</v>
      </c>
      <c r="D21" s="45"/>
      <c r="E21" s="45"/>
      <c r="F21" s="45"/>
      <c r="G21" s="45"/>
      <c r="H21" s="45"/>
      <c r="I21" s="45"/>
      <c r="J21" s="45"/>
      <c r="K21" s="48"/>
      <c r="L21" s="63"/>
    </row>
    <row r="22" spans="2:12" ht="12.75">
      <c r="B22" s="62"/>
      <c r="C22" s="47" t="s">
        <v>80</v>
      </c>
      <c r="D22" s="45"/>
      <c r="E22" s="45"/>
      <c r="F22" s="45"/>
      <c r="G22" s="45"/>
      <c r="H22" s="45"/>
      <c r="I22" s="45"/>
      <c r="J22" s="45"/>
      <c r="K22" s="48"/>
      <c r="L22" s="63"/>
    </row>
    <row r="23" spans="2:12" ht="12.75">
      <c r="B23" s="62"/>
      <c r="C23" s="47" t="s">
        <v>81</v>
      </c>
      <c r="D23" s="45"/>
      <c r="E23" s="45"/>
      <c r="F23" s="45"/>
      <c r="G23" s="45"/>
      <c r="H23" s="45"/>
      <c r="I23" s="45"/>
      <c r="J23" s="45"/>
      <c r="K23" s="48"/>
      <c r="L23" s="63"/>
    </row>
    <row r="24" spans="2:12" ht="12.75">
      <c r="B24" s="62"/>
      <c r="C24" s="47" t="s">
        <v>82</v>
      </c>
      <c r="D24" s="45"/>
      <c r="E24" s="45"/>
      <c r="F24" s="45"/>
      <c r="G24" s="45"/>
      <c r="H24" s="45"/>
      <c r="I24" s="45"/>
      <c r="J24" s="45"/>
      <c r="K24" s="48"/>
      <c r="L24" s="63"/>
    </row>
    <row r="25" spans="2:12" ht="12.75">
      <c r="B25" s="62"/>
      <c r="C25" s="47" t="s">
        <v>93</v>
      </c>
      <c r="D25" s="45"/>
      <c r="E25" s="45"/>
      <c r="F25" s="45"/>
      <c r="G25" s="45"/>
      <c r="H25" s="45"/>
      <c r="I25" s="45"/>
      <c r="J25" s="45"/>
      <c r="K25" s="48"/>
      <c r="L25" s="63"/>
    </row>
    <row r="26" spans="2:12" ht="12.75">
      <c r="B26" s="62"/>
      <c r="C26" s="47" t="s">
        <v>94</v>
      </c>
      <c r="D26" s="45"/>
      <c r="E26" s="45"/>
      <c r="F26" s="45"/>
      <c r="G26" s="45"/>
      <c r="H26" s="45"/>
      <c r="I26" s="45"/>
      <c r="J26" s="45"/>
      <c r="K26" s="48"/>
      <c r="L26" s="63"/>
    </row>
    <row r="27" spans="2:12" ht="12.75">
      <c r="B27" s="62"/>
      <c r="C27" s="47" t="s">
        <v>83</v>
      </c>
      <c r="D27" s="45"/>
      <c r="E27" s="45"/>
      <c r="F27" s="45"/>
      <c r="G27" s="45"/>
      <c r="H27" s="45"/>
      <c r="I27" s="45"/>
      <c r="J27" s="45"/>
      <c r="K27" s="48"/>
      <c r="L27" s="63"/>
    </row>
    <row r="28" spans="2:12" ht="12.75">
      <c r="B28" s="62"/>
      <c r="C28" s="47" t="s">
        <v>84</v>
      </c>
      <c r="D28" s="45"/>
      <c r="E28" s="45"/>
      <c r="F28" s="45"/>
      <c r="G28" s="45"/>
      <c r="H28" s="45"/>
      <c r="I28" s="45"/>
      <c r="J28" s="45"/>
      <c r="K28" s="48"/>
      <c r="L28" s="63"/>
    </row>
    <row r="29" spans="2:12" ht="12.75">
      <c r="B29" s="62"/>
      <c r="C29" s="47" t="s">
        <v>101</v>
      </c>
      <c r="D29" s="45"/>
      <c r="E29" s="45"/>
      <c r="F29" s="45"/>
      <c r="G29" s="45"/>
      <c r="H29" s="45"/>
      <c r="I29" s="45"/>
      <c r="J29" s="45"/>
      <c r="K29" s="48"/>
      <c r="L29" s="63"/>
    </row>
    <row r="30" spans="2:12" ht="12.75">
      <c r="B30" s="62"/>
      <c r="C30" s="47" t="s">
        <v>95</v>
      </c>
      <c r="D30" s="45"/>
      <c r="E30" s="45"/>
      <c r="F30" s="45"/>
      <c r="G30" s="45"/>
      <c r="H30" s="45"/>
      <c r="I30" s="45"/>
      <c r="J30" s="45"/>
      <c r="K30" s="48"/>
      <c r="L30" s="63"/>
    </row>
    <row r="31" spans="2:12" ht="12.75">
      <c r="B31" s="62"/>
      <c r="C31" s="47" t="s">
        <v>85</v>
      </c>
      <c r="D31" s="45"/>
      <c r="E31" s="45"/>
      <c r="F31" s="45"/>
      <c r="G31" s="45"/>
      <c r="H31" s="45"/>
      <c r="I31" s="45"/>
      <c r="J31" s="45"/>
      <c r="K31" s="48"/>
      <c r="L31" s="63"/>
    </row>
    <row r="32" spans="2:12" ht="12.75">
      <c r="B32" s="62"/>
      <c r="C32" s="47" t="s">
        <v>86</v>
      </c>
      <c r="D32" s="45"/>
      <c r="E32" s="45"/>
      <c r="F32" s="45"/>
      <c r="G32" s="45"/>
      <c r="H32" s="45"/>
      <c r="I32" s="45"/>
      <c r="J32" s="45"/>
      <c r="K32" s="48"/>
      <c r="L32" s="63"/>
    </row>
    <row r="33" spans="2:12" ht="13.5" thickBot="1">
      <c r="B33" s="62"/>
      <c r="C33" s="50" t="s">
        <v>96</v>
      </c>
      <c r="D33" s="51"/>
      <c r="E33" s="51"/>
      <c r="F33" s="51"/>
      <c r="G33" s="51"/>
      <c r="H33" s="51"/>
      <c r="I33" s="51"/>
      <c r="J33" s="51"/>
      <c r="K33" s="52"/>
      <c r="L33" s="63"/>
    </row>
    <row r="34" spans="2:12" ht="13.5" thickBot="1">
      <c r="B34" s="62"/>
      <c r="C34" s="27"/>
      <c r="D34" s="27"/>
      <c r="E34" s="27"/>
      <c r="F34" s="27"/>
      <c r="G34" s="27"/>
      <c r="H34" s="27"/>
      <c r="I34" s="27"/>
      <c r="J34" s="27"/>
      <c r="K34" s="27"/>
      <c r="L34" s="63"/>
    </row>
    <row r="35" spans="2:12" ht="12.75">
      <c r="B35" s="62"/>
      <c r="C35" s="53" t="s">
        <v>87</v>
      </c>
      <c r="D35" s="54"/>
      <c r="E35" s="54"/>
      <c r="F35" s="54"/>
      <c r="G35" s="54"/>
      <c r="H35" s="54"/>
      <c r="I35" s="54"/>
      <c r="J35" s="54"/>
      <c r="K35" s="55"/>
      <c r="L35" s="63"/>
    </row>
    <row r="36" spans="2:12" ht="12.75">
      <c r="B36" s="62"/>
      <c r="C36" s="47" t="s">
        <v>88</v>
      </c>
      <c r="D36" s="45"/>
      <c r="E36" s="45"/>
      <c r="F36" s="45"/>
      <c r="G36" s="45"/>
      <c r="H36" s="45"/>
      <c r="I36" s="45"/>
      <c r="J36" s="45"/>
      <c r="K36" s="48"/>
      <c r="L36" s="63"/>
    </row>
    <row r="37" spans="2:12" ht="12.75">
      <c r="B37" s="62"/>
      <c r="C37" s="47" t="s">
        <v>89</v>
      </c>
      <c r="D37" s="45"/>
      <c r="E37" s="45"/>
      <c r="F37" s="45"/>
      <c r="G37" s="45"/>
      <c r="H37" s="45"/>
      <c r="I37" s="45"/>
      <c r="J37" s="45"/>
      <c r="K37" s="48"/>
      <c r="L37" s="63"/>
    </row>
    <row r="38" spans="2:12" ht="13.5" thickBot="1">
      <c r="B38" s="62"/>
      <c r="C38" s="50" t="s">
        <v>90</v>
      </c>
      <c r="D38" s="51"/>
      <c r="E38" s="51"/>
      <c r="F38" s="51"/>
      <c r="G38" s="51"/>
      <c r="H38" s="51"/>
      <c r="I38" s="51"/>
      <c r="J38" s="51"/>
      <c r="K38" s="52"/>
      <c r="L38" s="63"/>
    </row>
    <row r="39" spans="2:12" ht="13.5" thickBot="1">
      <c r="B39" s="62"/>
      <c r="C39" s="27"/>
      <c r="D39" s="27"/>
      <c r="E39" s="27"/>
      <c r="F39" s="27"/>
      <c r="G39" s="27"/>
      <c r="H39" s="27"/>
      <c r="I39" s="27"/>
      <c r="J39" s="27"/>
      <c r="K39" s="27"/>
      <c r="L39" s="63"/>
    </row>
    <row r="40" spans="2:12" ht="12.75">
      <c r="B40" s="62"/>
      <c r="C40" s="53" t="s">
        <v>98</v>
      </c>
      <c r="D40" s="54"/>
      <c r="E40" s="54"/>
      <c r="F40" s="54"/>
      <c r="G40" s="54"/>
      <c r="H40" s="54"/>
      <c r="I40" s="54"/>
      <c r="J40" s="54"/>
      <c r="K40" s="55"/>
      <c r="L40" s="63"/>
    </row>
    <row r="41" spans="2:12" ht="12.75">
      <c r="B41" s="62"/>
      <c r="C41" s="47" t="s">
        <v>99</v>
      </c>
      <c r="D41" s="45"/>
      <c r="E41" s="45"/>
      <c r="F41" s="45"/>
      <c r="G41" s="45"/>
      <c r="H41" s="45"/>
      <c r="I41" s="45"/>
      <c r="J41" s="45"/>
      <c r="K41" s="48"/>
      <c r="L41" s="63"/>
    </row>
    <row r="42" spans="2:12" ht="12.75">
      <c r="B42" s="62"/>
      <c r="C42" s="47" t="s">
        <v>100</v>
      </c>
      <c r="D42" s="45"/>
      <c r="E42" s="45"/>
      <c r="F42" s="45"/>
      <c r="G42" s="45"/>
      <c r="H42" s="45"/>
      <c r="I42" s="45"/>
      <c r="J42" s="45"/>
      <c r="K42" s="48"/>
      <c r="L42" s="63"/>
    </row>
    <row r="43" spans="2:12" ht="12.75">
      <c r="B43" s="62"/>
      <c r="C43" s="47" t="s">
        <v>109</v>
      </c>
      <c r="D43" s="45"/>
      <c r="E43" s="45"/>
      <c r="F43" s="45"/>
      <c r="G43" s="45"/>
      <c r="H43" s="45"/>
      <c r="I43" s="45"/>
      <c r="J43" s="45"/>
      <c r="K43" s="48"/>
      <c r="L43" s="63"/>
    </row>
    <row r="44" spans="2:12" ht="12.75">
      <c r="B44" s="62"/>
      <c r="C44" s="47" t="s">
        <v>110</v>
      </c>
      <c r="D44" s="45"/>
      <c r="E44" s="45"/>
      <c r="F44" s="45"/>
      <c r="G44" s="45"/>
      <c r="H44" s="45"/>
      <c r="I44" s="45"/>
      <c r="J44" s="45"/>
      <c r="K44" s="48"/>
      <c r="L44" s="63"/>
    </row>
    <row r="45" spans="2:12" ht="13.5" thickBot="1">
      <c r="B45" s="62"/>
      <c r="C45" s="50" t="s">
        <v>111</v>
      </c>
      <c r="D45" s="51"/>
      <c r="E45" s="51"/>
      <c r="F45" s="51"/>
      <c r="G45" s="51"/>
      <c r="H45" s="51"/>
      <c r="I45" s="51"/>
      <c r="J45" s="51"/>
      <c r="K45" s="52"/>
      <c r="L45" s="63"/>
    </row>
    <row r="46" spans="2:12" ht="13.5" thickBot="1">
      <c r="B46" s="62"/>
      <c r="C46" s="27"/>
      <c r="D46" s="27"/>
      <c r="E46" s="27"/>
      <c r="F46" s="27"/>
      <c r="G46" s="27"/>
      <c r="H46" s="27"/>
      <c r="I46" s="27"/>
      <c r="J46" s="27"/>
      <c r="K46" s="27"/>
      <c r="L46" s="63"/>
    </row>
    <row r="47" spans="2:12" ht="12.75">
      <c r="B47" s="62"/>
      <c r="C47" s="53" t="s">
        <v>66</v>
      </c>
      <c r="D47" s="54"/>
      <c r="E47" s="54"/>
      <c r="F47" s="54"/>
      <c r="G47" s="54"/>
      <c r="H47" s="54"/>
      <c r="I47" s="54"/>
      <c r="J47" s="54"/>
      <c r="K47" s="55"/>
      <c r="L47" s="63"/>
    </row>
    <row r="48" spans="2:12" ht="12.75">
      <c r="B48" s="62"/>
      <c r="C48" s="47" t="s">
        <v>67</v>
      </c>
      <c r="D48" s="45"/>
      <c r="E48" s="45"/>
      <c r="F48" s="45"/>
      <c r="G48" s="45"/>
      <c r="H48" s="45"/>
      <c r="I48" s="45"/>
      <c r="J48" s="45"/>
      <c r="K48" s="48"/>
      <c r="L48" s="63"/>
    </row>
    <row r="49" spans="2:12" ht="12.75">
      <c r="B49" s="62"/>
      <c r="C49" s="47" t="s">
        <v>74</v>
      </c>
      <c r="D49" s="45"/>
      <c r="E49" s="45"/>
      <c r="F49" s="45"/>
      <c r="G49" s="45"/>
      <c r="H49" s="45"/>
      <c r="I49" s="45"/>
      <c r="J49" s="45"/>
      <c r="K49" s="48"/>
      <c r="L49" s="63"/>
    </row>
    <row r="50" spans="2:12" ht="12.75">
      <c r="B50" s="62"/>
      <c r="C50" s="47" t="s">
        <v>97</v>
      </c>
      <c r="D50" s="45"/>
      <c r="E50" s="45"/>
      <c r="F50" s="45"/>
      <c r="G50" s="45"/>
      <c r="H50" s="45"/>
      <c r="I50" s="45"/>
      <c r="J50" s="45"/>
      <c r="K50" s="48"/>
      <c r="L50" s="63"/>
    </row>
    <row r="51" spans="2:12" ht="12.75">
      <c r="B51" s="62"/>
      <c r="C51" s="49" t="s">
        <v>75</v>
      </c>
      <c r="D51" s="45"/>
      <c r="E51" s="45"/>
      <c r="F51" s="45"/>
      <c r="G51" s="45"/>
      <c r="H51" s="45"/>
      <c r="I51" s="45"/>
      <c r="J51" s="45"/>
      <c r="K51" s="48"/>
      <c r="L51" s="63"/>
    </row>
    <row r="52" spans="2:12" ht="13.5" thickBot="1">
      <c r="B52" s="62"/>
      <c r="C52" s="50" t="s">
        <v>76</v>
      </c>
      <c r="D52" s="51"/>
      <c r="E52" s="51"/>
      <c r="F52" s="51"/>
      <c r="G52" s="51"/>
      <c r="H52" s="51"/>
      <c r="I52" s="51"/>
      <c r="J52" s="51"/>
      <c r="K52" s="52"/>
      <c r="L52" s="63"/>
    </row>
    <row r="53" spans="2:12" ht="13.5" thickBot="1">
      <c r="B53" s="62"/>
      <c r="C53" s="27"/>
      <c r="D53" s="27"/>
      <c r="E53" s="27"/>
      <c r="F53" s="27"/>
      <c r="G53" s="27"/>
      <c r="H53" s="27"/>
      <c r="I53" s="27"/>
      <c r="J53" s="27"/>
      <c r="K53" s="27"/>
      <c r="L53" s="63"/>
    </row>
    <row r="54" spans="2:12" ht="12.75">
      <c r="B54" s="62"/>
      <c r="C54" s="53" t="s">
        <v>91</v>
      </c>
      <c r="D54" s="54"/>
      <c r="E54" s="54"/>
      <c r="F54" s="54"/>
      <c r="G54" s="54"/>
      <c r="H54" s="54"/>
      <c r="I54" s="54"/>
      <c r="J54" s="54"/>
      <c r="K54" s="55"/>
      <c r="L54" s="63"/>
    </row>
    <row r="55" spans="2:12" ht="12.75">
      <c r="B55" s="62"/>
      <c r="C55" s="47" t="s">
        <v>104</v>
      </c>
      <c r="D55" s="45"/>
      <c r="E55" s="45"/>
      <c r="F55" s="45"/>
      <c r="G55" s="45"/>
      <c r="H55" s="45"/>
      <c r="I55" s="45"/>
      <c r="J55" s="45"/>
      <c r="K55" s="48"/>
      <c r="L55" s="63"/>
    </row>
    <row r="56" spans="2:12" ht="12.75">
      <c r="B56" s="62"/>
      <c r="C56" s="47" t="s">
        <v>105</v>
      </c>
      <c r="D56" s="45"/>
      <c r="E56" s="45"/>
      <c r="F56" s="45"/>
      <c r="G56" s="45"/>
      <c r="H56" s="45"/>
      <c r="I56" s="45"/>
      <c r="J56" s="45"/>
      <c r="K56" s="48"/>
      <c r="L56" s="63"/>
    </row>
    <row r="57" spans="2:12" ht="12.75">
      <c r="B57" s="62"/>
      <c r="C57" s="47" t="s">
        <v>106</v>
      </c>
      <c r="D57" s="45"/>
      <c r="E57" s="45"/>
      <c r="F57" s="45"/>
      <c r="G57" s="45"/>
      <c r="H57" s="45"/>
      <c r="I57" s="45"/>
      <c r="J57" s="45"/>
      <c r="K57" s="48"/>
      <c r="L57" s="63"/>
    </row>
    <row r="58" spans="2:12" ht="12.75">
      <c r="B58" s="62"/>
      <c r="C58" s="47" t="s">
        <v>107</v>
      </c>
      <c r="D58" s="45"/>
      <c r="E58" s="45"/>
      <c r="F58" s="45"/>
      <c r="G58" s="45"/>
      <c r="H58" s="45"/>
      <c r="I58" s="45"/>
      <c r="J58" s="45"/>
      <c r="K58" s="48"/>
      <c r="L58" s="63"/>
    </row>
    <row r="59" spans="2:12" ht="13.5" thickBot="1">
      <c r="B59" s="62"/>
      <c r="C59" s="50" t="s">
        <v>108</v>
      </c>
      <c r="D59" s="51"/>
      <c r="E59" s="51"/>
      <c r="F59" s="51"/>
      <c r="G59" s="51"/>
      <c r="H59" s="51"/>
      <c r="I59" s="51"/>
      <c r="J59" s="51"/>
      <c r="K59" s="52"/>
      <c r="L59" s="63"/>
    </row>
    <row r="60" spans="2:12" ht="13.5" thickBo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A41"/>
  <sheetViews>
    <sheetView tabSelected="1" zoomScale="85" zoomScaleNormal="85" workbookViewId="0" topLeftCell="A1">
      <selection activeCell="T28" sqref="T28:X28"/>
    </sheetView>
  </sheetViews>
  <sheetFormatPr defaultColWidth="9.140625" defaultRowHeight="12.75"/>
  <cols>
    <col min="1" max="1" width="2.8515625" style="19" customWidth="1"/>
    <col min="2" max="2" width="2.57421875" style="19" customWidth="1"/>
    <col min="3" max="9" width="9.140625" style="19" customWidth="1"/>
    <col min="10" max="10" width="2.7109375" style="19" customWidth="1"/>
    <col min="11" max="17" width="9.140625" style="19" customWidth="1"/>
    <col min="18" max="18" width="2.7109375" style="19" customWidth="1"/>
    <col min="19" max="20" width="2.8515625" style="19" customWidth="1"/>
    <col min="21" max="21" width="14.00390625" style="19" customWidth="1"/>
    <col min="22" max="22" width="9.140625" style="19" customWidth="1"/>
    <col min="23" max="23" width="10.421875" style="19" customWidth="1"/>
    <col min="24" max="24" width="10.140625" style="19" customWidth="1"/>
    <col min="25" max="25" width="9.140625" style="19" customWidth="1"/>
    <col min="26" max="26" width="8.28125" style="19" customWidth="1"/>
    <col min="27" max="27" width="2.8515625" style="19" customWidth="1"/>
    <col min="28" max="16384" width="9.140625" style="19" customWidth="1"/>
  </cols>
  <sheetData>
    <row r="1" ht="13.5" customHeight="1" thickBot="1"/>
    <row r="2" spans="2:27" ht="13.5" customHeight="1" thickBot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T2" s="59"/>
      <c r="U2" s="60"/>
      <c r="V2" s="60"/>
      <c r="W2" s="60"/>
      <c r="X2" s="60"/>
      <c r="Y2" s="60"/>
      <c r="Z2" s="60"/>
      <c r="AA2" s="61"/>
    </row>
    <row r="3" spans="2:27" ht="13.5" customHeight="1" thickBot="1">
      <c r="B3" s="62"/>
      <c r="C3" s="118" t="s">
        <v>62</v>
      </c>
      <c r="D3" s="119"/>
      <c r="E3" s="119"/>
      <c r="F3" s="119"/>
      <c r="G3" s="119"/>
      <c r="H3" s="119"/>
      <c r="I3" s="120"/>
      <c r="J3" s="27"/>
      <c r="K3" s="115" t="s">
        <v>60</v>
      </c>
      <c r="L3" s="116"/>
      <c r="M3" s="116"/>
      <c r="N3" s="116"/>
      <c r="O3" s="116"/>
      <c r="P3" s="116"/>
      <c r="Q3" s="117"/>
      <c r="R3" s="63"/>
      <c r="T3" s="62"/>
      <c r="U3" s="109" t="s">
        <v>114</v>
      </c>
      <c r="V3" s="110"/>
      <c r="W3" s="110"/>
      <c r="X3" s="110"/>
      <c r="Y3" s="110"/>
      <c r="Z3" s="111"/>
      <c r="AA3" s="63"/>
    </row>
    <row r="4" spans="2:27" ht="13.5" customHeight="1">
      <c r="B4" s="62"/>
      <c r="C4" s="68" t="s">
        <v>35</v>
      </c>
      <c r="D4" s="69"/>
      <c r="E4" s="69"/>
      <c r="F4" s="69"/>
      <c r="G4" s="69"/>
      <c r="H4" s="70">
        <v>100</v>
      </c>
      <c r="I4" s="71" t="s">
        <v>39</v>
      </c>
      <c r="J4" s="27"/>
      <c r="K4" s="68" t="str">
        <f>IF(H4&gt;10,"May take several minutes to run","OK")</f>
        <v>May take several minutes to run</v>
      </c>
      <c r="L4" s="69"/>
      <c r="M4" s="69"/>
      <c r="N4" s="69"/>
      <c r="O4" s="69"/>
      <c r="P4" s="69"/>
      <c r="Q4" s="71"/>
      <c r="R4" s="63"/>
      <c r="T4" s="62"/>
      <c r="U4" s="68" t="s">
        <v>118</v>
      </c>
      <c r="V4" s="83"/>
      <c r="W4" s="84" t="s">
        <v>116</v>
      </c>
      <c r="X4" s="104" t="s">
        <v>134</v>
      </c>
      <c r="Y4" s="85">
        <f>V4*24</f>
        <v>0</v>
      </c>
      <c r="Z4" s="95" t="s">
        <v>39</v>
      </c>
      <c r="AA4" s="63"/>
    </row>
    <row r="5" spans="2:27" ht="13.5" customHeight="1" thickBot="1">
      <c r="B5" s="62"/>
      <c r="C5" s="72" t="s">
        <v>29</v>
      </c>
      <c r="D5" s="18"/>
      <c r="E5" s="18"/>
      <c r="F5" s="18"/>
      <c r="G5" s="18"/>
      <c r="H5" s="20">
        <v>4</v>
      </c>
      <c r="I5" s="73" t="s">
        <v>40</v>
      </c>
      <c r="J5" s="27"/>
      <c r="K5" s="72" t="str">
        <f>IF(OR(H5&lt;1,H5&gt;4),"Enter a number, 1, 2, 3, or 4","OK")</f>
        <v>OK</v>
      </c>
      <c r="L5" s="18"/>
      <c r="M5" s="18"/>
      <c r="N5" s="18"/>
      <c r="O5" s="18"/>
      <c r="P5" s="18"/>
      <c r="Q5" s="73"/>
      <c r="R5" s="63"/>
      <c r="T5" s="62"/>
      <c r="U5" s="74"/>
      <c r="V5" s="80"/>
      <c r="W5" s="81" t="s">
        <v>117</v>
      </c>
      <c r="X5" s="106" t="s">
        <v>134</v>
      </c>
      <c r="Y5" s="82">
        <f>V5/3600</f>
        <v>0</v>
      </c>
      <c r="Z5" s="96" t="s">
        <v>39</v>
      </c>
      <c r="AA5" s="63"/>
    </row>
    <row r="6" spans="2:27" ht="13.5" customHeight="1" thickBot="1">
      <c r="B6" s="62"/>
      <c r="C6" s="72" t="s">
        <v>47</v>
      </c>
      <c r="D6" s="18"/>
      <c r="E6" s="18"/>
      <c r="F6" s="18"/>
      <c r="G6" s="18"/>
      <c r="H6" s="20">
        <v>0.4</v>
      </c>
      <c r="I6" s="73" t="s">
        <v>41</v>
      </c>
      <c r="J6" s="27"/>
      <c r="K6" s="72" t="str">
        <f>IF(H6&gt;1.5,"May take several minutes to run","OK")</f>
        <v>OK</v>
      </c>
      <c r="L6" s="18"/>
      <c r="M6" s="18"/>
      <c r="N6" s="18"/>
      <c r="O6" s="18"/>
      <c r="P6" s="18"/>
      <c r="Q6" s="73"/>
      <c r="R6" s="63"/>
      <c r="T6" s="62"/>
      <c r="U6" s="27"/>
      <c r="V6" s="37"/>
      <c r="W6" s="41"/>
      <c r="X6" s="27"/>
      <c r="Y6" s="38"/>
      <c r="Z6" s="44"/>
      <c r="AA6" s="63"/>
    </row>
    <row r="7" spans="2:27" ht="13.5" customHeight="1">
      <c r="B7" s="62"/>
      <c r="C7" s="33" t="s">
        <v>61</v>
      </c>
      <c r="D7" s="18"/>
      <c r="E7" s="18"/>
      <c r="F7" s="18"/>
      <c r="G7" s="18"/>
      <c r="H7" s="20">
        <v>2</v>
      </c>
      <c r="I7" s="73" t="s">
        <v>16</v>
      </c>
      <c r="J7" s="27"/>
      <c r="K7" s="72" t="str">
        <f>IF(H7&gt;0,"OK","Only needed is Brownlie's is used")</f>
        <v>OK</v>
      </c>
      <c r="L7" s="18"/>
      <c r="M7" s="18"/>
      <c r="N7" s="18"/>
      <c r="O7" s="18"/>
      <c r="P7" s="18"/>
      <c r="Q7" s="73"/>
      <c r="R7" s="63"/>
      <c r="T7" s="62"/>
      <c r="U7" s="68" t="s">
        <v>121</v>
      </c>
      <c r="V7" s="83"/>
      <c r="W7" s="84" t="s">
        <v>119</v>
      </c>
      <c r="X7" s="104" t="s">
        <v>134</v>
      </c>
      <c r="Y7" s="85">
        <f>V7*12*2.54*10</f>
        <v>0</v>
      </c>
      <c r="Z7" s="97" t="s">
        <v>41</v>
      </c>
      <c r="AA7" s="63"/>
    </row>
    <row r="8" spans="2:27" ht="13.5" customHeight="1">
      <c r="B8" s="62"/>
      <c r="C8" s="72" t="s">
        <v>36</v>
      </c>
      <c r="D8" s="18"/>
      <c r="E8" s="18"/>
      <c r="F8" s="18"/>
      <c r="G8" s="18"/>
      <c r="H8" s="20">
        <v>8</v>
      </c>
      <c r="I8" s="73" t="s">
        <v>0</v>
      </c>
      <c r="J8" s="27"/>
      <c r="K8" s="72" t="str">
        <f>IF((H9^2/9.81)^(1/3)&lt;H8,"OK","Depth is below critical depth. Please enter a larger value")</f>
        <v>OK</v>
      </c>
      <c r="L8" s="18"/>
      <c r="M8" s="18"/>
      <c r="N8" s="18"/>
      <c r="O8" s="18"/>
      <c r="P8" s="18"/>
      <c r="Q8" s="73"/>
      <c r="R8" s="63"/>
      <c r="T8" s="62"/>
      <c r="U8" s="72"/>
      <c r="V8" s="46"/>
      <c r="W8" s="40" t="s">
        <v>120</v>
      </c>
      <c r="X8" s="105" t="s">
        <v>134</v>
      </c>
      <c r="Y8" s="35">
        <f>V8*2.54*10</f>
        <v>0</v>
      </c>
      <c r="Z8" s="98" t="s">
        <v>41</v>
      </c>
      <c r="AA8" s="63"/>
    </row>
    <row r="9" spans="2:27" ht="16.5" customHeight="1">
      <c r="B9" s="62"/>
      <c r="C9" s="72" t="s">
        <v>46</v>
      </c>
      <c r="D9" s="18"/>
      <c r="E9" s="18"/>
      <c r="F9" s="18"/>
      <c r="G9" s="18"/>
      <c r="H9" s="20">
        <v>5</v>
      </c>
      <c r="I9" s="34" t="s">
        <v>113</v>
      </c>
      <c r="J9" s="27"/>
      <c r="K9" s="72" t="str">
        <f>IF(H9&gt;3,"Value is large, bedslopes should be small and/or d50 should be large","OK")</f>
        <v>Value is large, bedslopes should be small and/or d50 should be large</v>
      </c>
      <c r="L9" s="18"/>
      <c r="M9" s="18"/>
      <c r="N9" s="18"/>
      <c r="O9" s="18"/>
      <c r="P9" s="18"/>
      <c r="Q9" s="73"/>
      <c r="R9" s="63"/>
      <c r="T9" s="62"/>
      <c r="U9" s="72"/>
      <c r="V9" s="46"/>
      <c r="W9" s="40" t="s">
        <v>119</v>
      </c>
      <c r="X9" s="105" t="s">
        <v>134</v>
      </c>
      <c r="Y9" s="35">
        <f>V9*1.609/5280</f>
        <v>0</v>
      </c>
      <c r="Z9" s="99" t="s">
        <v>42</v>
      </c>
      <c r="AA9" s="63"/>
    </row>
    <row r="10" spans="2:27" ht="13.5" customHeight="1" thickBot="1">
      <c r="B10" s="62"/>
      <c r="C10" s="72" t="s">
        <v>55</v>
      </c>
      <c r="D10" s="18"/>
      <c r="E10" s="18"/>
      <c r="F10" s="18"/>
      <c r="G10" s="18"/>
      <c r="H10" s="20">
        <v>35.3</v>
      </c>
      <c r="I10" s="73" t="s">
        <v>54</v>
      </c>
      <c r="J10" s="27"/>
      <c r="K10" s="72" t="str">
        <f>IF(H10=35.3,"OK","35.3 is default")</f>
        <v>OK</v>
      </c>
      <c r="L10" s="18"/>
      <c r="M10" s="18"/>
      <c r="N10" s="18"/>
      <c r="O10" s="18"/>
      <c r="P10" s="18"/>
      <c r="Q10" s="73"/>
      <c r="R10" s="63"/>
      <c r="T10" s="62"/>
      <c r="U10" s="74"/>
      <c r="V10" s="80"/>
      <c r="W10" s="81" t="s">
        <v>122</v>
      </c>
      <c r="X10" s="106" t="s">
        <v>134</v>
      </c>
      <c r="Y10" s="82">
        <f>V10*1.609</f>
        <v>0</v>
      </c>
      <c r="Z10" s="100" t="s">
        <v>42</v>
      </c>
      <c r="AA10" s="63"/>
    </row>
    <row r="11" spans="2:27" ht="13.5" customHeight="1" thickBot="1">
      <c r="B11" s="62"/>
      <c r="C11" s="74" t="s">
        <v>38</v>
      </c>
      <c r="D11" s="75"/>
      <c r="E11" s="75"/>
      <c r="F11" s="75"/>
      <c r="G11" s="75"/>
      <c r="H11" s="76">
        <v>0.7</v>
      </c>
      <c r="I11" s="77" t="s">
        <v>16</v>
      </c>
      <c r="J11" s="27"/>
      <c r="K11" s="74" t="str">
        <f>IF(H11=0.5,"OK","0.5 is default value")</f>
        <v>0.5 is default value</v>
      </c>
      <c r="L11" s="75"/>
      <c r="M11" s="75"/>
      <c r="N11" s="75"/>
      <c r="O11" s="75"/>
      <c r="P11" s="75"/>
      <c r="Q11" s="77"/>
      <c r="R11" s="63"/>
      <c r="T11" s="62"/>
      <c r="U11" s="27"/>
      <c r="V11" s="27"/>
      <c r="W11" s="42"/>
      <c r="X11" s="27"/>
      <c r="Y11" s="38"/>
      <c r="Z11" s="42"/>
      <c r="AA11" s="63"/>
    </row>
    <row r="12" spans="2:27" ht="13.5" customHeight="1" thickBot="1">
      <c r="B12" s="62"/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63"/>
      <c r="T12" s="62"/>
      <c r="U12" s="86" t="s">
        <v>123</v>
      </c>
      <c r="V12" s="83"/>
      <c r="W12" s="87" t="s">
        <v>132</v>
      </c>
      <c r="X12" s="104" t="s">
        <v>134</v>
      </c>
      <c r="Y12" s="88">
        <f>V12/100</f>
        <v>0</v>
      </c>
      <c r="Z12" s="101" t="s">
        <v>43</v>
      </c>
      <c r="AA12" s="63"/>
    </row>
    <row r="13" spans="2:27" ht="13.5" customHeight="1" thickBot="1">
      <c r="B13" s="62"/>
      <c r="C13" s="78" t="str">
        <f>IF(H5=0,"Must Have At Least 1 Reach","Reach 1")</f>
        <v>Reach 1</v>
      </c>
      <c r="D13" s="69"/>
      <c r="E13" s="69"/>
      <c r="F13" s="69"/>
      <c r="G13" s="69"/>
      <c r="H13" s="79"/>
      <c r="I13" s="71"/>
      <c r="J13" s="27"/>
      <c r="K13" s="68"/>
      <c r="L13" s="69"/>
      <c r="M13" s="69"/>
      <c r="N13" s="69"/>
      <c r="O13" s="69"/>
      <c r="P13" s="69"/>
      <c r="Q13" s="71"/>
      <c r="R13" s="63"/>
      <c r="T13" s="62"/>
      <c r="U13" s="74"/>
      <c r="V13" s="80"/>
      <c r="W13" s="89" t="s">
        <v>124</v>
      </c>
      <c r="X13" s="106" t="s">
        <v>134</v>
      </c>
      <c r="Y13" s="90">
        <f>V13*180/PI()</f>
        <v>0</v>
      </c>
      <c r="Z13" s="102" t="s">
        <v>54</v>
      </c>
      <c r="AA13" s="63"/>
    </row>
    <row r="14" spans="2:27" ht="13.5" customHeight="1" thickBot="1">
      <c r="B14" s="62"/>
      <c r="C14" s="72" t="s">
        <v>30</v>
      </c>
      <c r="D14" s="18"/>
      <c r="E14" s="18"/>
      <c r="F14" s="18"/>
      <c r="G14" s="18"/>
      <c r="H14" s="20">
        <v>15</v>
      </c>
      <c r="I14" s="73" t="s">
        <v>42</v>
      </c>
      <c r="J14" s="27"/>
      <c r="K14" s="72" t="str">
        <f>IF(H14&gt;20,"Run may take several minutes","OK")</f>
        <v>OK</v>
      </c>
      <c r="L14" s="18"/>
      <c r="M14" s="18"/>
      <c r="N14" s="18"/>
      <c r="O14" s="18"/>
      <c r="P14" s="18"/>
      <c r="Q14" s="73"/>
      <c r="R14" s="63"/>
      <c r="T14" s="62"/>
      <c r="U14" s="27"/>
      <c r="V14" s="27"/>
      <c r="W14" s="42"/>
      <c r="X14" s="27"/>
      <c r="Y14" s="38"/>
      <c r="Z14" s="42"/>
      <c r="AA14" s="63"/>
    </row>
    <row r="15" spans="2:27" ht="13.5" customHeight="1" thickBot="1">
      <c r="B15" s="62"/>
      <c r="C15" s="72" t="s">
        <v>31</v>
      </c>
      <c r="D15" s="18"/>
      <c r="E15" s="18"/>
      <c r="F15" s="18"/>
      <c r="G15" s="18"/>
      <c r="H15" s="20">
        <v>0.06</v>
      </c>
      <c r="I15" s="73" t="s">
        <v>16</v>
      </c>
      <c r="J15" s="27"/>
      <c r="K15" s="72" t="str">
        <f>IF(OR(H15&gt;0,H15&lt;1),"OK","Value is typically between 0 and 1")</f>
        <v>OK</v>
      </c>
      <c r="L15" s="18"/>
      <c r="M15" s="18"/>
      <c r="N15" s="18"/>
      <c r="O15" s="18"/>
      <c r="P15" s="18"/>
      <c r="Q15" s="73"/>
      <c r="R15" s="63"/>
      <c r="T15" s="62"/>
      <c r="U15" s="91" t="s">
        <v>125</v>
      </c>
      <c r="V15" s="92"/>
      <c r="W15" s="93" t="s">
        <v>115</v>
      </c>
      <c r="X15" s="108" t="s">
        <v>134</v>
      </c>
      <c r="Y15" s="94">
        <f>V15*(1/3.28^2)</f>
        <v>0</v>
      </c>
      <c r="Z15" s="103" t="s">
        <v>113</v>
      </c>
      <c r="AA15" s="63"/>
    </row>
    <row r="16" spans="2:27" ht="13.5" customHeight="1" thickBot="1">
      <c r="B16" s="62"/>
      <c r="C16" s="74" t="s">
        <v>32</v>
      </c>
      <c r="D16" s="75"/>
      <c r="E16" s="75"/>
      <c r="F16" s="75"/>
      <c r="G16" s="75"/>
      <c r="H16" s="76">
        <v>0.0011</v>
      </c>
      <c r="I16" s="77" t="s">
        <v>43</v>
      </c>
      <c r="J16" s="27"/>
      <c r="K16" s="74" t="str">
        <f>IF(H16&gt;0.001,"Bed slope is steep, q should be small and /or d50 large","OK")</f>
        <v>Bed slope is steep, q should be small and /or d50 large</v>
      </c>
      <c r="L16" s="75"/>
      <c r="M16" s="75"/>
      <c r="N16" s="75"/>
      <c r="O16" s="75"/>
      <c r="P16" s="75"/>
      <c r="Q16" s="77"/>
      <c r="R16" s="63"/>
      <c r="T16" s="62"/>
      <c r="U16" s="27"/>
      <c r="V16" s="27"/>
      <c r="W16" s="42"/>
      <c r="X16" s="27"/>
      <c r="Y16" s="42"/>
      <c r="Z16" s="27"/>
      <c r="AA16" s="63"/>
    </row>
    <row r="17" spans="2:27" ht="13.5" customHeight="1" thickBot="1">
      <c r="B17" s="62"/>
      <c r="C17" s="27"/>
      <c r="D17" s="27"/>
      <c r="E17" s="27"/>
      <c r="F17" s="27"/>
      <c r="G17" s="27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63"/>
      <c r="T17" s="62"/>
      <c r="U17" s="68" t="s">
        <v>127</v>
      </c>
      <c r="V17" s="69"/>
      <c r="W17" s="87"/>
      <c r="X17" s="69"/>
      <c r="Y17" s="87"/>
      <c r="Z17" s="71"/>
      <c r="AA17" s="63"/>
    </row>
    <row r="18" spans="2:27" ht="13.5" customHeight="1">
      <c r="B18" s="62"/>
      <c r="C18" s="78" t="s">
        <v>34</v>
      </c>
      <c r="D18" s="69"/>
      <c r="E18" s="69"/>
      <c r="F18" s="69"/>
      <c r="G18" s="69"/>
      <c r="H18" s="79"/>
      <c r="I18" s="71"/>
      <c r="J18" s="27"/>
      <c r="K18" s="68" t="str">
        <f>IF(OR(H16/H21&gt;2.5,H21/H16&gt;2.5),"Large change in slopes between reaches may cause instabilities","OK")</f>
        <v>OK</v>
      </c>
      <c r="L18" s="69"/>
      <c r="M18" s="69"/>
      <c r="N18" s="69"/>
      <c r="O18" s="69"/>
      <c r="P18" s="69"/>
      <c r="Q18" s="71"/>
      <c r="R18" s="63"/>
      <c r="T18" s="62"/>
      <c r="U18" s="72" t="s">
        <v>130</v>
      </c>
      <c r="V18" s="18"/>
      <c r="W18" s="43"/>
      <c r="X18" s="18"/>
      <c r="Y18" s="43"/>
      <c r="Z18" s="73"/>
      <c r="AA18" s="63"/>
    </row>
    <row r="19" spans="2:27" ht="13.5" customHeight="1">
      <c r="B19" s="62"/>
      <c r="C19" s="33" t="str">
        <f>IF(H$5&gt;1,"length","")</f>
        <v>length</v>
      </c>
      <c r="D19" s="18"/>
      <c r="E19" s="18"/>
      <c r="F19" s="18"/>
      <c r="G19" s="18"/>
      <c r="H19" s="20">
        <v>5</v>
      </c>
      <c r="I19" s="73" t="s">
        <v>42</v>
      </c>
      <c r="J19" s="27"/>
      <c r="K19" s="72" t="str">
        <f>IF(H19+H14&gt;20,"Run may take several minutes","OK")</f>
        <v>OK</v>
      </c>
      <c r="L19" s="18"/>
      <c r="M19" s="18"/>
      <c r="N19" s="18"/>
      <c r="O19" s="18"/>
      <c r="P19" s="18"/>
      <c r="Q19" s="73"/>
      <c r="R19" s="63"/>
      <c r="T19" s="62"/>
      <c r="U19" s="72" t="s">
        <v>129</v>
      </c>
      <c r="V19" s="18"/>
      <c r="W19" s="43"/>
      <c r="X19" s="18"/>
      <c r="Y19" s="43"/>
      <c r="Z19" s="73"/>
      <c r="AA19" s="63"/>
    </row>
    <row r="20" spans="2:27" ht="13.5" customHeight="1">
      <c r="B20" s="62"/>
      <c r="C20" s="33" t="str">
        <f>IF(H$5&gt;1,"friction factor","")</f>
        <v>friction factor</v>
      </c>
      <c r="D20" s="18"/>
      <c r="E20" s="18"/>
      <c r="F20" s="18"/>
      <c r="G20" s="18"/>
      <c r="H20" s="20">
        <v>0.06</v>
      </c>
      <c r="I20" s="73" t="s">
        <v>16</v>
      </c>
      <c r="J20" s="27"/>
      <c r="K20" s="72" t="str">
        <f>IF(OR(H20&gt;0,H20&lt;1),"OK","Value is typically between 0 and 1")</f>
        <v>OK</v>
      </c>
      <c r="L20" s="18"/>
      <c r="M20" s="18"/>
      <c r="N20" s="18"/>
      <c r="O20" s="18"/>
      <c r="P20" s="18"/>
      <c r="Q20" s="73"/>
      <c r="R20" s="63"/>
      <c r="T20" s="62"/>
      <c r="U20" s="72"/>
      <c r="V20" s="18" t="s">
        <v>126</v>
      </c>
      <c r="W20" s="43"/>
      <c r="X20" s="18"/>
      <c r="Y20" s="43"/>
      <c r="Z20" s="73"/>
      <c r="AA20" s="63"/>
    </row>
    <row r="21" spans="2:27" ht="13.5" customHeight="1" thickBot="1">
      <c r="B21" s="62"/>
      <c r="C21" s="36" t="str">
        <f>IF(H$5&gt;1,"bed slope","")</f>
        <v>bed slope</v>
      </c>
      <c r="D21" s="75"/>
      <c r="E21" s="75"/>
      <c r="F21" s="75"/>
      <c r="G21" s="75"/>
      <c r="H21" s="76">
        <v>0.0005</v>
      </c>
      <c r="I21" s="77" t="s">
        <v>43</v>
      </c>
      <c r="J21" s="27"/>
      <c r="K21" s="74" t="str">
        <f>IF(H21&gt;0.001,"Bed slope is steep, q should be small and /or d50 large","OK")</f>
        <v>OK</v>
      </c>
      <c r="L21" s="75"/>
      <c r="M21" s="75"/>
      <c r="N21" s="75"/>
      <c r="O21" s="75"/>
      <c r="P21" s="75"/>
      <c r="Q21" s="77"/>
      <c r="R21" s="63"/>
      <c r="T21" s="62"/>
      <c r="U21" s="72"/>
      <c r="V21" s="18" t="s">
        <v>131</v>
      </c>
      <c r="W21" s="43"/>
      <c r="X21" s="18"/>
      <c r="Y21" s="43"/>
      <c r="Z21" s="73"/>
      <c r="AA21" s="63"/>
    </row>
    <row r="22" spans="2:27" ht="13.5" customHeight="1" thickBot="1">
      <c r="B22" s="62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63"/>
      <c r="T22" s="62"/>
      <c r="U22" s="72"/>
      <c r="V22" s="18"/>
      <c r="W22" s="43"/>
      <c r="X22" s="18"/>
      <c r="Y22" s="43"/>
      <c r="Z22" s="73"/>
      <c r="AA22" s="63"/>
    </row>
    <row r="23" spans="2:27" ht="13.5" customHeight="1">
      <c r="B23" s="62"/>
      <c r="C23" s="78" t="s">
        <v>33</v>
      </c>
      <c r="D23" s="69"/>
      <c r="E23" s="69"/>
      <c r="F23" s="69"/>
      <c r="G23" s="69"/>
      <c r="H23" s="79"/>
      <c r="I23" s="71"/>
      <c r="J23" s="27"/>
      <c r="K23" s="68" t="str">
        <f>IF(OR(H21/H26&gt;2.5,H26/H21&gt;2.5),"Large change in slopes between reaches may cause instabilities","OK")</f>
        <v>OK</v>
      </c>
      <c r="L23" s="69"/>
      <c r="M23" s="69"/>
      <c r="N23" s="69"/>
      <c r="O23" s="69"/>
      <c r="P23" s="69"/>
      <c r="Q23" s="71"/>
      <c r="R23" s="63"/>
      <c r="T23" s="62"/>
      <c r="U23" s="72"/>
      <c r="V23" s="46"/>
      <c r="W23" s="43" t="s">
        <v>112</v>
      </c>
      <c r="X23" s="105" t="s">
        <v>134</v>
      </c>
      <c r="Y23" s="39" t="e">
        <f>8/((V24^(1/3))/V23^2)</f>
        <v>#DIV/0!</v>
      </c>
      <c r="Z23" s="107" t="s">
        <v>128</v>
      </c>
      <c r="AA23" s="63"/>
    </row>
    <row r="24" spans="2:27" ht="13.5" customHeight="1" thickBot="1">
      <c r="B24" s="62"/>
      <c r="C24" s="33" t="str">
        <f>IF(H$5&gt;2,"length","")</f>
        <v>length</v>
      </c>
      <c r="D24" s="18"/>
      <c r="E24" s="18"/>
      <c r="F24" s="18"/>
      <c r="G24" s="18"/>
      <c r="H24" s="20">
        <v>5</v>
      </c>
      <c r="I24" s="73" t="s">
        <v>42</v>
      </c>
      <c r="J24" s="27"/>
      <c r="K24" s="72" t="str">
        <f>IF(H14+H19+H24&gt;20,"Run may take several minutes","OK")</f>
        <v>Run may take several minutes</v>
      </c>
      <c r="L24" s="18"/>
      <c r="M24" s="18"/>
      <c r="N24" s="18"/>
      <c r="O24" s="18"/>
      <c r="P24" s="18"/>
      <c r="Q24" s="73"/>
      <c r="R24" s="63"/>
      <c r="T24" s="62"/>
      <c r="U24" s="74"/>
      <c r="V24" s="80"/>
      <c r="W24" s="89" t="s">
        <v>133</v>
      </c>
      <c r="X24" s="90"/>
      <c r="Y24" s="89"/>
      <c r="Z24" s="77"/>
      <c r="AA24" s="63"/>
    </row>
    <row r="25" spans="2:27" ht="13.5" customHeight="1" thickBot="1">
      <c r="B25" s="62"/>
      <c r="C25" s="33" t="str">
        <f>IF(H$5&gt;2,"friction factor","")</f>
        <v>friction factor</v>
      </c>
      <c r="D25" s="18"/>
      <c r="E25" s="18"/>
      <c r="F25" s="18"/>
      <c r="G25" s="18"/>
      <c r="H25" s="20">
        <v>0.06</v>
      </c>
      <c r="I25" s="73" t="s">
        <v>16</v>
      </c>
      <c r="J25" s="27"/>
      <c r="K25" s="72" t="str">
        <f>IF(OR(H25&gt;0,H25&lt;1),"OK","Value is typically between 0 and 1")</f>
        <v>OK</v>
      </c>
      <c r="L25" s="18"/>
      <c r="M25" s="18"/>
      <c r="N25" s="18"/>
      <c r="O25" s="18"/>
      <c r="P25" s="18"/>
      <c r="Q25" s="73"/>
      <c r="R25" s="63"/>
      <c r="T25" s="64"/>
      <c r="U25" s="65"/>
      <c r="V25" s="65"/>
      <c r="W25" s="65"/>
      <c r="X25" s="65"/>
      <c r="Y25" s="65"/>
      <c r="Z25" s="65"/>
      <c r="AA25" s="66"/>
    </row>
    <row r="26" spans="2:18" ht="13.5" customHeight="1" thickBot="1">
      <c r="B26" s="62"/>
      <c r="C26" s="36" t="str">
        <f>IF(H$5&gt;2,"bed slope","")</f>
        <v>bed slope</v>
      </c>
      <c r="D26" s="75"/>
      <c r="E26" s="75"/>
      <c r="F26" s="75"/>
      <c r="G26" s="75"/>
      <c r="H26" s="76">
        <v>0.0011</v>
      </c>
      <c r="I26" s="77" t="s">
        <v>43</v>
      </c>
      <c r="J26" s="27"/>
      <c r="K26" s="74" t="str">
        <f>IF(H26&gt;0.001,"Bed slope is steep, q should be small and /or d50 large","OK")</f>
        <v>Bed slope is steep, q should be small and /or d50 large</v>
      </c>
      <c r="L26" s="75"/>
      <c r="M26" s="75"/>
      <c r="N26" s="75"/>
      <c r="O26" s="75"/>
      <c r="P26" s="75"/>
      <c r="Q26" s="77"/>
      <c r="R26" s="63"/>
    </row>
    <row r="27" spans="2:18" ht="13.5" customHeight="1" thickBot="1">
      <c r="B27" s="62"/>
      <c r="C27" s="29"/>
      <c r="D27" s="27"/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63"/>
    </row>
    <row r="28" spans="2:24" ht="13.5" customHeight="1" thickBot="1">
      <c r="B28" s="62"/>
      <c r="C28" s="78" t="s">
        <v>53</v>
      </c>
      <c r="D28" s="69"/>
      <c r="E28" s="69"/>
      <c r="F28" s="69"/>
      <c r="G28" s="69"/>
      <c r="H28" s="79"/>
      <c r="I28" s="71"/>
      <c r="J28" s="27"/>
      <c r="K28" s="68" t="str">
        <f>IF(OR(H26/H31&gt;2.5,H31/H26&gt;2.5),"Large change in slopes between reaches may cause instabilities","OK")</f>
        <v>OK</v>
      </c>
      <c r="L28" s="69"/>
      <c r="M28" s="69"/>
      <c r="N28" s="69"/>
      <c r="O28" s="69"/>
      <c r="P28" s="69"/>
      <c r="Q28" s="71"/>
      <c r="R28" s="63"/>
      <c r="T28" s="112" t="s">
        <v>64</v>
      </c>
      <c r="U28" s="113"/>
      <c r="V28" s="113"/>
      <c r="W28" s="113"/>
      <c r="X28" s="114"/>
    </row>
    <row r="29" spans="2:18" ht="13.5" customHeight="1">
      <c r="B29" s="62"/>
      <c r="C29" s="33" t="str">
        <f>IF(H$5=4,"length","")</f>
        <v>length</v>
      </c>
      <c r="D29" s="18"/>
      <c r="E29" s="18"/>
      <c r="F29" s="18"/>
      <c r="G29" s="18"/>
      <c r="H29" s="20">
        <v>5</v>
      </c>
      <c r="I29" s="73" t="s">
        <v>42</v>
      </c>
      <c r="J29" s="27"/>
      <c r="K29" s="72" t="str">
        <f>IF(H14+H19+H24+H29&gt;20,"Run may take several minutes","OK")</f>
        <v>Run may take several minutes</v>
      </c>
      <c r="L29" s="18"/>
      <c r="M29" s="18"/>
      <c r="N29" s="18"/>
      <c r="O29" s="18"/>
      <c r="P29" s="18"/>
      <c r="Q29" s="73"/>
      <c r="R29" s="63"/>
    </row>
    <row r="30" spans="2:18" ht="13.5" customHeight="1">
      <c r="B30" s="62"/>
      <c r="C30" s="33" t="str">
        <f>IF(H$5=4,"friction factor","")</f>
        <v>friction factor</v>
      </c>
      <c r="D30" s="18"/>
      <c r="E30" s="18"/>
      <c r="F30" s="18"/>
      <c r="G30" s="18"/>
      <c r="H30" s="20">
        <v>0.06</v>
      </c>
      <c r="I30" s="73" t="s">
        <v>16</v>
      </c>
      <c r="J30" s="27"/>
      <c r="K30" s="72" t="str">
        <f>IF(OR(H30&gt;0,H30&lt;1),"OK","Value is typically between 0 and 1")</f>
        <v>OK</v>
      </c>
      <c r="L30" s="18"/>
      <c r="M30" s="18"/>
      <c r="N30" s="18"/>
      <c r="O30" s="18"/>
      <c r="P30" s="18"/>
      <c r="Q30" s="73"/>
      <c r="R30" s="63"/>
    </row>
    <row r="31" spans="2:18" ht="13.5" customHeight="1" thickBot="1">
      <c r="B31" s="62"/>
      <c r="C31" s="36" t="str">
        <f>IF(H$5=4,"bed slope","")</f>
        <v>bed slope</v>
      </c>
      <c r="D31" s="75"/>
      <c r="E31" s="75"/>
      <c r="F31" s="75"/>
      <c r="G31" s="75"/>
      <c r="H31" s="76">
        <v>0.0005</v>
      </c>
      <c r="I31" s="77" t="s">
        <v>43</v>
      </c>
      <c r="J31" s="27"/>
      <c r="K31" s="74" t="str">
        <f>IF(H31&gt;0.001,"Bed slope is steep, q should be small and /or d50 large","OK")</f>
        <v>OK</v>
      </c>
      <c r="L31" s="75"/>
      <c r="M31" s="75"/>
      <c r="N31" s="75"/>
      <c r="O31" s="75"/>
      <c r="P31" s="75"/>
      <c r="Q31" s="77"/>
      <c r="R31" s="63"/>
    </row>
    <row r="32" spans="2:18" ht="13.5" customHeight="1" thickBot="1">
      <c r="B32" s="62"/>
      <c r="C32" s="29"/>
      <c r="D32" s="27"/>
      <c r="E32" s="27"/>
      <c r="F32" s="27"/>
      <c r="G32" s="27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63"/>
    </row>
    <row r="33" spans="2:18" ht="13.5" customHeight="1">
      <c r="B33" s="62"/>
      <c r="C33" s="32" t="s">
        <v>63</v>
      </c>
      <c r="D33" s="69"/>
      <c r="E33" s="69"/>
      <c r="F33" s="69"/>
      <c r="G33" s="69"/>
      <c r="H33" s="70" t="s">
        <v>45</v>
      </c>
      <c r="I33" s="71" t="s">
        <v>44</v>
      </c>
      <c r="J33" s="27"/>
      <c r="K33" s="68" t="str">
        <f>IF(H33="n","Only backwater will be run","OK")</f>
        <v>OK</v>
      </c>
      <c r="L33" s="69"/>
      <c r="M33" s="69"/>
      <c r="N33" s="69"/>
      <c r="O33" s="69"/>
      <c r="P33" s="69"/>
      <c r="Q33" s="71"/>
      <c r="R33" s="63"/>
    </row>
    <row r="34" spans="2:18" ht="13.5" customHeight="1">
      <c r="B34" s="62"/>
      <c r="C34" s="33" t="s">
        <v>48</v>
      </c>
      <c r="D34" s="18"/>
      <c r="E34" s="18"/>
      <c r="F34" s="18"/>
      <c r="G34" s="18"/>
      <c r="H34" s="21"/>
      <c r="I34" s="73"/>
      <c r="J34" s="27"/>
      <c r="K34" s="72" t="str">
        <f>IF(OR(AND(H35="y*",H36="y*"),AND(H35="y*",H37="y*"),AND(H36="y*",H37="y*")),"Only one box should contain a 'y*'","OK")</f>
        <v>OK</v>
      </c>
      <c r="L34" s="18"/>
      <c r="M34" s="18"/>
      <c r="N34" s="18"/>
      <c r="O34" s="18"/>
      <c r="P34" s="18"/>
      <c r="Q34" s="73"/>
      <c r="R34" s="63"/>
    </row>
    <row r="35" spans="2:18" ht="13.5" customHeight="1">
      <c r="B35" s="62"/>
      <c r="C35" s="72" t="s">
        <v>37</v>
      </c>
      <c r="D35" s="18"/>
      <c r="E35" s="18"/>
      <c r="F35" s="18"/>
      <c r="G35" s="18"/>
      <c r="H35" s="20" t="s">
        <v>45</v>
      </c>
      <c r="I35" s="73" t="s">
        <v>44</v>
      </c>
      <c r="J35" s="27"/>
      <c r="K35" s="72" t="str">
        <f>IF(OR(EXACT(H35,"y*"),EXACT(H36,"y*"),EXACT(H37,"y*")),"OK","At least one box should contain a 'y*'")</f>
        <v>OK</v>
      </c>
      <c r="L35" s="18"/>
      <c r="M35" s="18"/>
      <c r="N35" s="18"/>
      <c r="O35" s="18"/>
      <c r="P35" s="18"/>
      <c r="Q35" s="73"/>
      <c r="R35" s="63"/>
    </row>
    <row r="36" spans="2:18" ht="13.5" customHeight="1">
      <c r="B36" s="62"/>
      <c r="C36" s="72" t="s">
        <v>28</v>
      </c>
      <c r="D36" s="18"/>
      <c r="E36" s="18"/>
      <c r="F36" s="18"/>
      <c r="G36" s="18"/>
      <c r="H36" s="20" t="s">
        <v>56</v>
      </c>
      <c r="I36" s="73" t="s">
        <v>44</v>
      </c>
      <c r="J36" s="27"/>
      <c r="K36" s="72"/>
      <c r="L36" s="18"/>
      <c r="M36" s="18"/>
      <c r="N36" s="18"/>
      <c r="O36" s="18"/>
      <c r="P36" s="18"/>
      <c r="Q36" s="73"/>
      <c r="R36" s="63"/>
    </row>
    <row r="37" spans="2:18" ht="13.5" customHeight="1">
      <c r="B37" s="62"/>
      <c r="C37" s="72" t="s">
        <v>27</v>
      </c>
      <c r="D37" s="18"/>
      <c r="E37" s="18"/>
      <c r="F37" s="18"/>
      <c r="G37" s="18"/>
      <c r="H37" s="20" t="s">
        <v>45</v>
      </c>
      <c r="I37" s="73" t="s">
        <v>44</v>
      </c>
      <c r="J37" s="27"/>
      <c r="K37" s="72" t="str">
        <f>IF((H29+H24+H19+H14)/RESULTS!AA3&gt;1000,"More rows must be added to 'RESULTS' worksheet!","OK")</f>
        <v>OK</v>
      </c>
      <c r="L37" s="18"/>
      <c r="M37" s="18"/>
      <c r="N37" s="18"/>
      <c r="O37" s="18"/>
      <c r="P37" s="18"/>
      <c r="Q37" s="73"/>
      <c r="R37" s="63"/>
    </row>
    <row r="38" spans="2:18" ht="13.5" customHeight="1" thickBot="1">
      <c r="B38" s="62"/>
      <c r="C38" s="74"/>
      <c r="D38" s="75"/>
      <c r="E38" s="75"/>
      <c r="F38" s="75"/>
      <c r="G38" s="75"/>
      <c r="H38" s="75"/>
      <c r="I38" s="77"/>
      <c r="J38" s="27"/>
      <c r="K38" s="74"/>
      <c r="L38" s="75"/>
      <c r="M38" s="75"/>
      <c r="N38" s="75"/>
      <c r="O38" s="75"/>
      <c r="P38" s="75"/>
      <c r="Q38" s="77"/>
      <c r="R38" s="63"/>
    </row>
    <row r="39" spans="2:18" ht="13.5" customHeight="1" thickBot="1">
      <c r="B39" s="64"/>
      <c r="C39" s="65"/>
      <c r="D39" s="65"/>
      <c r="E39" s="65"/>
      <c r="F39" s="65"/>
      <c r="G39" s="65"/>
      <c r="H39" s="67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ht="13.5" customHeight="1">
      <c r="J40" s="26"/>
    </row>
    <row r="41" spans="3:10" ht="13.5" customHeight="1">
      <c r="C41" s="26"/>
      <c r="D41" s="26"/>
      <c r="E41" s="26"/>
      <c r="F41" s="26"/>
      <c r="G41" s="26"/>
      <c r="H41" s="26"/>
      <c r="I41" s="26"/>
      <c r="J41" s="26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mergeCells count="4">
    <mergeCell ref="U3:Z3"/>
    <mergeCell ref="T28:X28"/>
    <mergeCell ref="K3:Q3"/>
    <mergeCell ref="C3:I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CSU-ERC-HYDRAULICS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ccuhaciyan</dc:creator>
  <cp:keywords/>
  <dc:description/>
  <cp:lastModifiedBy>ccuhaciyan</cp:lastModifiedBy>
  <cp:lastPrinted>2002-11-21T00:26:45Z</cp:lastPrinted>
  <dcterms:created xsi:type="dcterms:W3CDTF">2002-09-25T18:07:18Z</dcterms:created>
  <dcterms:modified xsi:type="dcterms:W3CDTF">2003-03-26T16:50:30Z</dcterms:modified>
  <cp:category/>
  <cp:version/>
  <cp:contentType/>
  <cp:contentStatus/>
</cp:coreProperties>
</file>