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drawings/drawing3.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drawings/drawing4.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425" yWindow="65521" windowWidth="7395" windowHeight="8655" tabRatio="745" activeTab="8"/>
  </bookViews>
  <sheets>
    <sheet name="General" sheetId="1" r:id="rId1"/>
    <sheet name="Precipitation" sheetId="2" r:id="rId2"/>
    <sheet name="Channel" sheetId="3" r:id="rId3"/>
    <sheet name="Chan. Chars." sheetId="4" r:id="rId4"/>
    <sheet name="Soils" sheetId="5" r:id="rId5"/>
    <sheet name="Land Use" sheetId="6" r:id="rId6"/>
    <sheet name="Input files" sheetId="7" r:id="rId7"/>
    <sheet name="Output Files" sheetId="8" r:id="rId8"/>
    <sheet name="Output Graphs" sheetId="9" r:id="rId9"/>
  </sheets>
  <definedNames>
    <definedName name="CRAIN">'Precipitation'!$E$10</definedName>
    <definedName name="DCHOUT">'Channel'!#REF!</definedName>
    <definedName name="DR">'Precipitation'!$G$14</definedName>
    <definedName name="DT">'General'!$F$5</definedName>
    <definedName name="JOUT">'Channel'!$G$5</definedName>
    <definedName name="KOUT">'Channel'!$G$6</definedName>
    <definedName name="M">'General'!#REF!</definedName>
    <definedName name="N">'General'!#REF!</definedName>
    <definedName name="NHYDRSTRUCT">#REF!</definedName>
    <definedName name="NITER">'General'!$F$7</definedName>
    <definedName name="NITRN">'Precipitation'!$I$7</definedName>
    <definedName name="NMAN">'Land Use'!$G$4</definedName>
    <definedName name="NPLT">'Output Files'!$D$32</definedName>
    <definedName name="NPRN">'Output Files'!$D$10</definedName>
    <definedName name="NREAD">'Precipitation'!$I$15</definedName>
    <definedName name="NRG">'Precipitation'!$G$13</definedName>
    <definedName name="NRG1">'Precipitation'!$D$19</definedName>
    <definedName name="NRG10">'Precipitation'!$D$28</definedName>
    <definedName name="NRG11">'Precipitation'!$D$29</definedName>
    <definedName name="NRG12">'Precipitation'!$D$30</definedName>
    <definedName name="NRG13">'Precipitation'!$D$31</definedName>
    <definedName name="NRG14">'Precipitation'!$D$32</definedName>
    <definedName name="NRG15">'Precipitation'!$D$33</definedName>
    <definedName name="NRG16">'Precipitation'!$D$34</definedName>
    <definedName name="NRG17">'Precipitation'!$D$35</definedName>
    <definedName name="NRG18">'Precipitation'!$D$36</definedName>
    <definedName name="NRG19">'Precipitation'!$D$37</definedName>
    <definedName name="NRG2">'Precipitation'!$D$20</definedName>
    <definedName name="NRG20">'Precipitation'!$D$38</definedName>
    <definedName name="NRG21">'Precipitation'!$D$39</definedName>
    <definedName name="NRG22">'Precipitation'!$D$40</definedName>
    <definedName name="NRG23">'Precipitation'!$D$41</definedName>
    <definedName name="NRG24">'Precipitation'!$D$42</definedName>
    <definedName name="NRG25">'Precipitation'!$D$43</definedName>
    <definedName name="NRG26">'Precipitation'!$D$44</definedName>
    <definedName name="NRG27">'Precipitation'!$D$45</definedName>
    <definedName name="NRG28">'Precipitation'!$D$46</definedName>
    <definedName name="NRG29">'Precipitation'!$D$47</definedName>
    <definedName name="NRG3">'Precipitation'!$D$21</definedName>
    <definedName name="NRG30">'Precipitation'!$D$48</definedName>
    <definedName name="NRG31">'Precipitation'!$D$49</definedName>
    <definedName name="NRG32">'Precipitation'!$D$50</definedName>
    <definedName name="NRG33">'Precipitation'!$D$51</definedName>
    <definedName name="NRG34">'Precipitation'!$D$52</definedName>
    <definedName name="NRG4">'Precipitation'!$D$22</definedName>
    <definedName name="NRG5">'Precipitation'!$D$23</definedName>
    <definedName name="NRG6">'Precipitation'!$D$24</definedName>
    <definedName name="NRG7">'Precipitation'!$D$25</definedName>
    <definedName name="NRG8">'Precipitation'!$D$26</definedName>
    <definedName name="NRG9">'Precipitation'!$D$27</definedName>
    <definedName name="NSOIL">'Soils'!$G$3</definedName>
    <definedName name="PD">'Precipitation'!$F$6</definedName>
    <definedName name="RMANOUT">'Channel'!#REF!</definedName>
    <definedName name="SD">'General'!$F$6</definedName>
    <definedName name="SFACTOROUT">'Channel'!#REF!</definedName>
    <definedName name="SOUT">'Channel'!#REF!</definedName>
    <definedName name="SOV">'Channel'!$G$7</definedName>
    <definedName name="SOVOUT">'Channel'!$G$7</definedName>
    <definedName name="SSLOPEOUT">'Channel'!#REF!</definedName>
    <definedName name="UG">'Output Files'!$D$31</definedName>
    <definedName name="W">'General'!$F$8</definedName>
    <definedName name="WCHOUT">'Channel'!#REF!</definedName>
    <definedName name="WD">'Output Files'!$D$9</definedName>
    <definedName name="X_Coordinate">'Precipitation'!$F$19:$F$20</definedName>
    <definedName name="XRG1">'Precipitation'!$D$19</definedName>
    <definedName name="XRG2">'Precipitation'!$D$20</definedName>
    <definedName name="XRG3">'Precipitation'!$D$21</definedName>
    <definedName name="XRG4">'Precipitation'!$D$22</definedName>
    <definedName name="XRG5">'Precipitation'!$D$23</definedName>
    <definedName name="XRG6">'Precipitation'!$D$24</definedName>
    <definedName name="XRG7">'Precipitation'!$D$25</definedName>
    <definedName name="XRG8">'Precipitation'!$D$26</definedName>
    <definedName name="XRG9">'Precipitation'!$D$27</definedName>
    <definedName name="Z_39F78DB8_D47A_11D5_8B4A_0000B4AB3BD9_.wvu.PrintArea" localSheetId="2" hidden="1">'Channel'!$A:$XFD</definedName>
    <definedName name="Z_39F78DB8_D47A_11D5_8B4A_0000B4AB3BD9_.wvu.PrintArea" localSheetId="0" hidden="1">'General'!$B$2:$G$8</definedName>
    <definedName name="Z_39F78DB8_D47A_11D5_8B4A_0000B4AB3BD9_.wvu.PrintArea" localSheetId="6" hidden="1">'Input files'!$A:$XFD</definedName>
    <definedName name="Z_39F78DB8_D47A_11D5_8B4A_0000B4AB3BD9_.wvu.PrintArea" localSheetId="1" hidden="1">'Precipitation'!$B$3:$I$34</definedName>
    <definedName name="Z_FF2DA41B_D3BF_11D5_8B4A_0000B4AB3BD9_.wvu.PrintArea" localSheetId="2" hidden="1">'Channel'!$A:$XFD</definedName>
    <definedName name="Z_FF2DA41B_D3BF_11D5_8B4A_0000B4AB3BD9_.wvu.PrintArea" localSheetId="0" hidden="1">'General'!$B$2:$G$8</definedName>
    <definedName name="Z_FF2DA41B_D3BF_11D5_8B4A_0000B4AB3BD9_.wvu.PrintArea" localSheetId="6" hidden="1">'Input files'!$A:$XFD</definedName>
  </definedNames>
  <calcPr fullCalcOnLoad="1"/>
</workbook>
</file>

<file path=xl/comments2.xml><?xml version="1.0" encoding="utf-8"?>
<comments xmlns="http://schemas.openxmlformats.org/spreadsheetml/2006/main">
  <authors>
    <author>Rosalia Rojas</author>
  </authors>
  <commentList>
    <comment ref="D18" authorId="0">
      <text>
        <r>
          <rPr>
            <b/>
            <sz val="8"/>
            <rFont val="Tahoma"/>
            <family val="2"/>
          </rPr>
          <t xml:space="preserve">Optional
</t>
        </r>
      </text>
    </comment>
  </commentList>
</comments>
</file>

<file path=xl/comments3.xml><?xml version="1.0" encoding="utf-8"?>
<comments xmlns="http://schemas.openxmlformats.org/spreadsheetml/2006/main">
  <authors>
    <author>Rosalia Rojas</author>
  </authors>
  <commentList>
    <comment ref="F7" authorId="0">
      <text>
        <r>
          <rPr>
            <b/>
            <sz val="8"/>
            <rFont val="Tahoma"/>
            <family val="0"/>
          </rPr>
          <t>The outlet overland slope is determined by the slope of the last two channel cells.</t>
        </r>
      </text>
    </comment>
    <comment ref="G14" authorId="0">
      <text>
        <r>
          <rPr>
            <b/>
            <sz val="8"/>
            <rFont val="Tahoma"/>
            <family val="0"/>
          </rPr>
          <t>Creates a new worksheet with the channel data as entered in CASC2D-SED.  
Use this option if you want to modify certain nodes within a channel link.  In this case, save the contents of the "Chan. Chars." worksheet as a text file.  The Export command in the CASC2D-SED menu does not work in this case.  It will simply create the channel input file with uniform characteristics within a channel link.</t>
        </r>
      </text>
    </comment>
  </commentList>
</comments>
</file>

<file path=xl/comments5.xml><?xml version="1.0" encoding="utf-8"?>
<comments xmlns="http://schemas.openxmlformats.org/spreadsheetml/2006/main">
  <authors>
    <author>Rosalia Rojas</author>
  </authors>
  <commentList>
    <comment ref="B5" authorId="0">
      <text>
        <r>
          <rPr>
            <b/>
            <sz val="8"/>
            <rFont val="Tahoma"/>
            <family val="0"/>
          </rPr>
          <t>Optional</t>
        </r>
      </text>
    </comment>
    <comment ref="C5" authorId="0">
      <text>
        <r>
          <rPr>
            <b/>
            <sz val="8"/>
            <rFont val="Tahoma"/>
            <family val="0"/>
          </rPr>
          <t>Make sure that this index is the one that corresponds to the Soils ASCII Map</t>
        </r>
      </text>
    </comment>
  </commentList>
</comments>
</file>

<file path=xl/comments6.xml><?xml version="1.0" encoding="utf-8"?>
<comments xmlns="http://schemas.openxmlformats.org/spreadsheetml/2006/main">
  <authors>
    <author>Rosalia Rojas</author>
  </authors>
  <commentList>
    <comment ref="F5" authorId="0">
      <text>
        <r>
          <rPr>
            <b/>
            <sz val="8"/>
            <rFont val="Tahoma"/>
            <family val="0"/>
          </rPr>
          <t>Only if the erosion option is selected (Select this option in the Soils sheet)</t>
        </r>
      </text>
    </comment>
    <comment ref="G5" authorId="0">
      <text>
        <r>
          <rPr>
            <b/>
            <sz val="8"/>
            <rFont val="Tahoma"/>
            <family val="0"/>
          </rPr>
          <t xml:space="preserve">Only if the erosion option is selected (Select this option in the Soils sheet)
</t>
        </r>
        <r>
          <rPr>
            <sz val="8"/>
            <rFont val="Tahoma"/>
            <family val="0"/>
          </rPr>
          <t xml:space="preserve">
</t>
        </r>
      </text>
    </comment>
    <comment ref="B5" authorId="0">
      <text>
        <r>
          <rPr>
            <b/>
            <sz val="8"/>
            <rFont val="Tahoma"/>
            <family val="0"/>
          </rPr>
          <t>Optional</t>
        </r>
      </text>
    </comment>
    <comment ref="C5" authorId="0">
      <text>
        <r>
          <rPr>
            <b/>
            <sz val="8"/>
            <rFont val="Tahoma"/>
            <family val="0"/>
          </rPr>
          <t>Make sure that this index is the one that corresponds to the one in the Landuse ASCII map</t>
        </r>
      </text>
    </comment>
  </commentList>
</comments>
</file>

<file path=xl/comments7.xml><?xml version="1.0" encoding="utf-8"?>
<comments xmlns="http://schemas.openxmlformats.org/spreadsheetml/2006/main">
  <authors>
    <author>Rosalia Rojas</author>
  </authors>
  <commentList>
    <comment ref="C6" authorId="0">
      <text>
        <r>
          <rPr>
            <b/>
            <sz val="8"/>
            <rFont val="Tahoma"/>
            <family val="0"/>
          </rPr>
          <t>Only if distributed rainfall is being modeled</t>
        </r>
      </text>
    </comment>
    <comment ref="C7" authorId="0">
      <text>
        <r>
          <rPr>
            <b/>
            <sz val="8"/>
            <rFont val="Tahoma"/>
            <family val="0"/>
          </rPr>
          <t>Only if channel routing option is selected</t>
        </r>
      </text>
    </comment>
    <comment ref="C19" authorId="0">
      <text>
        <r>
          <rPr>
            <b/>
            <sz val="8"/>
            <rFont val="Tahoma"/>
            <family val="0"/>
          </rPr>
          <t>Optional</t>
        </r>
      </text>
    </comment>
    <comment ref="C14" authorId="0">
      <text>
        <r>
          <rPr>
            <b/>
            <sz val="8"/>
            <rFont val="Tahoma"/>
            <family val="0"/>
          </rPr>
          <t>You don't need to define a soil type grid if:
1. You do not want to simulate infiltratation NOR erosion
2. If you have uniform soil type (i.e. only one type)</t>
        </r>
      </text>
    </comment>
    <comment ref="C15" authorId="0">
      <text>
        <r>
          <rPr>
            <b/>
            <sz val="8"/>
            <rFont val="Tahoma"/>
            <family val="0"/>
          </rPr>
          <t>You do not have to define a land use grid if:
You have uniform land use type</t>
        </r>
      </text>
    </comment>
    <comment ref="C17" authorId="0">
      <text>
        <r>
          <rPr>
            <b/>
            <sz val="8"/>
            <rFont val="Tahoma"/>
            <family val="0"/>
          </rPr>
          <t>You do not need a link grid if:
you don't simulate channel routing</t>
        </r>
      </text>
    </comment>
    <comment ref="C18" authorId="0">
      <text>
        <r>
          <rPr>
            <b/>
            <sz val="8"/>
            <rFont val="Tahoma"/>
            <family val="0"/>
          </rPr>
          <t>You do not need a node grid if:
you don't simulate channel routing</t>
        </r>
      </text>
    </comment>
    <comment ref="C16" authorId="0">
      <text>
        <r>
          <rPr>
            <b/>
            <sz val="8"/>
            <rFont val="Tahoma"/>
            <family val="0"/>
          </rPr>
          <t>You always need to define a mask grid</t>
        </r>
      </text>
    </comment>
    <comment ref="C13" authorId="0">
      <text>
        <r>
          <rPr>
            <b/>
            <sz val="8"/>
            <rFont val="Tahoma"/>
            <family val="0"/>
          </rPr>
          <t>You always need to define an elevation (DEM) file</t>
        </r>
      </text>
    </comment>
    <comment ref="C5" authorId="0">
      <text>
        <r>
          <rPr>
            <b/>
            <sz val="8"/>
            <rFont val="Tahoma"/>
            <family val="0"/>
          </rPr>
          <t>You always need to define a control file</t>
        </r>
      </text>
    </comment>
  </commentList>
</comments>
</file>

<file path=xl/comments8.xml><?xml version="1.0" encoding="utf-8"?>
<comments xmlns="http://schemas.openxmlformats.org/spreadsheetml/2006/main">
  <authors>
    <author>Rosalia Rojas</author>
  </authors>
  <commentList>
    <comment ref="C13" authorId="0">
      <text>
        <r>
          <rPr>
            <b/>
            <sz val="8"/>
            <rFont val="Tahoma"/>
            <family val="0"/>
          </rPr>
          <t>1)        Do not specify file extension.  File extensions will be automatically added as numbers in chronological order.
Ex.  Depth, SedVol, Rain, etc.
2)        If output series are to be output in another directory other than the working directory, especify the folder path 
3)       If you do not want any series to be output, just leave blank the name field</t>
        </r>
      </text>
    </comment>
  </commentList>
</comments>
</file>

<file path=xl/comments9.xml><?xml version="1.0" encoding="utf-8"?>
<comments xmlns="http://schemas.openxmlformats.org/spreadsheetml/2006/main">
  <authors>
    <author>Rosalia Rojas</author>
  </authors>
  <commentList>
    <comment ref="C7" authorId="0">
      <text>
        <r>
          <rPr>
            <b/>
            <sz val="8"/>
            <rFont val="Tahoma"/>
            <family val="0"/>
          </rPr>
          <t>Optional</t>
        </r>
      </text>
    </comment>
    <comment ref="C24" authorId="0">
      <text>
        <r>
          <rPr>
            <b/>
            <sz val="8"/>
            <rFont val="Tahoma"/>
            <family val="0"/>
          </rPr>
          <t>Optional</t>
        </r>
      </text>
    </comment>
  </commentList>
</comments>
</file>

<file path=xl/sharedStrings.xml><?xml version="1.0" encoding="utf-8"?>
<sst xmlns="http://schemas.openxmlformats.org/spreadsheetml/2006/main" count="291" uniqueCount="165">
  <si>
    <t>Simulation Control</t>
  </si>
  <si>
    <t>[min]</t>
  </si>
  <si>
    <t>[sec]</t>
  </si>
  <si>
    <t>Precipitation Data</t>
  </si>
  <si>
    <t>Uniform</t>
  </si>
  <si>
    <t>Intensity:</t>
  </si>
  <si>
    <t>Distributed</t>
  </si>
  <si>
    <t>Number of Raingages:</t>
  </si>
  <si>
    <t>Explicit Channel Routing</t>
  </si>
  <si>
    <t xml:space="preserve">Outlet channel cell: </t>
  </si>
  <si>
    <t>Row:</t>
  </si>
  <si>
    <t xml:space="preserve">Column: </t>
  </si>
  <si>
    <t>[m]</t>
  </si>
  <si>
    <t>List of Used Raingages:</t>
  </si>
  <si>
    <t>Name</t>
  </si>
  <si>
    <t>Infiltration</t>
  </si>
  <si>
    <t>Erosion</t>
  </si>
  <si>
    <t>Soil Parameters</t>
  </si>
  <si>
    <t>Hydr. Cond.</t>
  </si>
  <si>
    <t>Suction Head</t>
  </si>
  <si>
    <t>Moisture Deficit</t>
  </si>
  <si>
    <t>Sand</t>
  </si>
  <si>
    <t>Silt</t>
  </si>
  <si>
    <t>Clay</t>
  </si>
  <si>
    <t>[%]</t>
  </si>
  <si>
    <t>[ -- ]</t>
  </si>
  <si>
    <t>Soil Type</t>
  </si>
  <si>
    <t>Manning n</t>
  </si>
  <si>
    <t>[--]</t>
  </si>
  <si>
    <t>Land Use Parameters</t>
  </si>
  <si>
    <t>Land Use Type</t>
  </si>
  <si>
    <r>
      <t>C</t>
    </r>
    <r>
      <rPr>
        <b/>
        <i/>
        <vertAlign val="subscript"/>
        <sz val="12"/>
        <rFont val="Times New Roman"/>
        <family val="1"/>
      </rPr>
      <t>USLE</t>
    </r>
  </si>
  <si>
    <r>
      <t>K</t>
    </r>
    <r>
      <rPr>
        <b/>
        <i/>
        <vertAlign val="subscript"/>
        <sz val="12"/>
        <rFont val="Times New Roman"/>
        <family val="1"/>
      </rPr>
      <t>USLE</t>
    </r>
  </si>
  <si>
    <t>ArcInfo ASCII Input Grids</t>
  </si>
  <si>
    <t>Soil</t>
  </si>
  <si>
    <t>Landuse</t>
  </si>
  <si>
    <t>Shape</t>
  </si>
  <si>
    <t>Link</t>
  </si>
  <si>
    <t>Node</t>
  </si>
  <si>
    <t>Channel</t>
  </si>
  <si>
    <t>Storage_Depth [m]</t>
  </si>
  <si>
    <t>Precipitation [in/hr]</t>
  </si>
  <si>
    <t>Water depth (channels and overland)[m]</t>
  </si>
  <si>
    <t>Time Series Output Grids</t>
  </si>
  <si>
    <t>Input Files</t>
  </si>
  <si>
    <t>Output Files</t>
  </si>
  <si>
    <t>in meters</t>
  </si>
  <si>
    <t>in feet</t>
  </si>
  <si>
    <t xml:space="preserve">Elevation </t>
  </si>
  <si>
    <t xml:space="preserve">Precipitation duration: </t>
  </si>
  <si>
    <t xml:space="preserve">seconds, the number of rainfall intervals are: </t>
  </si>
  <si>
    <r>
      <t xml:space="preserve">For </t>
    </r>
    <r>
      <rPr>
        <b/>
        <sz val="12"/>
        <rFont val="Symbol"/>
        <family val="1"/>
      </rPr>
      <t>D</t>
    </r>
    <r>
      <rPr>
        <b/>
        <sz val="12"/>
        <rFont val="Times New Roman"/>
        <family val="1"/>
      </rPr>
      <t xml:space="preserve">T = </t>
    </r>
  </si>
  <si>
    <r>
      <t>Computational Time Step (</t>
    </r>
    <r>
      <rPr>
        <b/>
        <i/>
        <sz val="12"/>
        <rFont val="Symbol"/>
        <family val="1"/>
      </rPr>
      <t>D</t>
    </r>
    <r>
      <rPr>
        <b/>
        <i/>
        <sz val="12"/>
        <rFont val="Times New Roman"/>
        <family val="1"/>
      </rPr>
      <t xml:space="preserve">T): </t>
    </r>
  </si>
  <si>
    <t>minutes</t>
  </si>
  <si>
    <t>Number of time steps to write the output (WD/DT):</t>
  </si>
  <si>
    <t>Write discharge (WD) and sediment discharge every</t>
  </si>
  <si>
    <t>Simulation Duration (SD):</t>
  </si>
  <si>
    <t>Overland Slope:</t>
  </si>
  <si>
    <t>Number of different soil types:</t>
  </si>
  <si>
    <t>Number of different land use classes:</t>
  </si>
  <si>
    <r>
      <t>Rainfall Data Time Step (</t>
    </r>
    <r>
      <rPr>
        <b/>
        <i/>
        <sz val="12"/>
        <rFont val="Symbol"/>
        <family val="1"/>
      </rPr>
      <t>D</t>
    </r>
    <r>
      <rPr>
        <b/>
        <i/>
        <sz val="12"/>
        <rFont val="Times New Roman"/>
        <family val="1"/>
      </rPr>
      <t>R):</t>
    </r>
  </si>
  <si>
    <r>
      <t xml:space="preserve">Ratio between rainfall time step and </t>
    </r>
    <r>
      <rPr>
        <b/>
        <sz val="12"/>
        <rFont val="Symbol"/>
        <family val="1"/>
      </rPr>
      <t>D</t>
    </r>
    <r>
      <rPr>
        <b/>
        <sz val="12"/>
        <rFont val="Times New Roman"/>
        <family val="1"/>
      </rPr>
      <t>T (</t>
    </r>
    <r>
      <rPr>
        <b/>
        <sz val="12"/>
        <rFont val="Symbol"/>
        <family val="1"/>
      </rPr>
      <t>D</t>
    </r>
    <r>
      <rPr>
        <b/>
        <sz val="12"/>
        <rFont val="Times New Roman"/>
        <family val="1"/>
      </rPr>
      <t>R/</t>
    </r>
    <r>
      <rPr>
        <b/>
        <sz val="12"/>
        <rFont val="Symbol"/>
        <family val="1"/>
      </rPr>
      <t>D</t>
    </r>
    <r>
      <rPr>
        <b/>
        <sz val="12"/>
        <rFont val="Times New Roman"/>
        <family val="1"/>
      </rPr>
      <t>T):</t>
    </r>
  </si>
  <si>
    <r>
      <t>P</t>
    </r>
    <r>
      <rPr>
        <b/>
        <i/>
        <vertAlign val="subscript"/>
        <sz val="12"/>
        <rFont val="Times New Roman"/>
        <family val="1"/>
      </rPr>
      <t>USLE</t>
    </r>
  </si>
  <si>
    <t>Number of internal locations:</t>
  </si>
  <si>
    <t>Write discharge at internal locations.</t>
  </si>
  <si>
    <t>Write sediment discharge at internal locations.</t>
  </si>
  <si>
    <t>Location</t>
  </si>
  <si>
    <t>Row</t>
  </si>
  <si>
    <t>Column</t>
  </si>
  <si>
    <t>Summary file:</t>
  </si>
  <si>
    <t>Discharge [m3/s]:</t>
  </si>
  <si>
    <t>Sediment discharge [m3/s]:</t>
  </si>
  <si>
    <t>Output Hydrographs/Sedigraphs</t>
  </si>
  <si>
    <t>area [ha]</t>
  </si>
  <si>
    <t>X_Coordinate</t>
  </si>
  <si>
    <t>Y_Coordinate</t>
  </si>
  <si>
    <t xml:space="preserve">Soil </t>
  </si>
  <si>
    <t>Index</t>
  </si>
  <si>
    <t>Land Use</t>
  </si>
  <si>
    <t xml:space="preserve">Update graphic (UG) display every </t>
  </si>
  <si>
    <t>Number of time steps to update graphics (UG/DT):</t>
  </si>
  <si>
    <t>Width</t>
  </si>
  <si>
    <t>Depth</t>
  </si>
  <si>
    <t>Sinuosity</t>
  </si>
  <si>
    <t>Total</t>
  </si>
  <si>
    <t>nodes</t>
  </si>
  <si>
    <t>number</t>
  </si>
  <si>
    <t>Simulation control</t>
  </si>
  <si>
    <t>Calloway</t>
  </si>
  <si>
    <t>Fallaya</t>
  </si>
  <si>
    <t>Grenada</t>
  </si>
  <si>
    <t>Loring</t>
  </si>
  <si>
    <t>Collins</t>
  </si>
  <si>
    <t>Memphis</t>
  </si>
  <si>
    <t>Gullied Land</t>
  </si>
  <si>
    <t>Forest</t>
  </si>
  <si>
    <t>Water</t>
  </si>
  <si>
    <t>Cultivated</t>
  </si>
  <si>
    <t>Pasture</t>
  </si>
  <si>
    <r>
      <t>Number of simulation iterations (NITER=SD/</t>
    </r>
    <r>
      <rPr>
        <b/>
        <sz val="12"/>
        <rFont val="Symbol"/>
        <family val="1"/>
      </rPr>
      <t>D</t>
    </r>
    <r>
      <rPr>
        <b/>
        <sz val="12"/>
        <rFont val="Times New Roman"/>
        <family val="1"/>
      </rPr>
      <t>T):</t>
    </r>
  </si>
  <si>
    <t>Basin Outlet Characteristics</t>
  </si>
  <si>
    <t>Channel Links Characteristics</t>
  </si>
  <si>
    <t>[mm]</t>
  </si>
  <si>
    <t>Hydrograph units:</t>
  </si>
  <si>
    <t>m3/s</t>
  </si>
  <si>
    <t>cfs</t>
  </si>
  <si>
    <t>mm/h</t>
  </si>
  <si>
    <r>
      <t>m</t>
    </r>
    <r>
      <rPr>
        <vertAlign val="superscript"/>
        <sz val="12"/>
        <rFont val="Times New Roman"/>
        <family val="1"/>
      </rPr>
      <t>3</t>
    </r>
    <r>
      <rPr>
        <sz val="12"/>
        <rFont val="Times New Roman"/>
        <family val="0"/>
      </rPr>
      <t>/s</t>
    </r>
  </si>
  <si>
    <t>Sedigraph units:</t>
  </si>
  <si>
    <t>tons/ha/day</t>
  </si>
  <si>
    <t>Outlet (231568.712; 3791553.743)</t>
  </si>
  <si>
    <t>Station 4 (235367.347 ;3794280.517)</t>
  </si>
  <si>
    <t>Station 6 (236459.330; 3795732.931)</t>
  </si>
  <si>
    <t>Station 7 (236662.950; 3793699.882)</t>
  </si>
  <si>
    <t>Station 8 (238577.958; 3795483.805)</t>
  </si>
  <si>
    <t>Station 14 (234644.397; 3793655.021)</t>
  </si>
  <si>
    <t>Drainage</t>
  </si>
  <si>
    <t>[cm/h]</t>
  </si>
  <si>
    <t>[cm]</t>
  </si>
  <si>
    <t>[cm3/cm3]</t>
  </si>
  <si>
    <t>OutMaps/depth</t>
  </si>
  <si>
    <t>OutMaps/rain</t>
  </si>
  <si>
    <t>OutMaps/infvol</t>
  </si>
  <si>
    <t xml:space="preserve">   </t>
  </si>
  <si>
    <t xml:space="preserve">    </t>
  </si>
  <si>
    <t xml:space="preserve">          </t>
  </si>
  <si>
    <t xml:space="preserve">              </t>
  </si>
  <si>
    <t>Interception</t>
  </si>
  <si>
    <t>input/chann0.05.dat</t>
  </si>
  <si>
    <t>Input/DEM150mod.asc</t>
  </si>
  <si>
    <t>Input/soils150mod.asc</t>
  </si>
  <si>
    <t>Input/luse150mod.asc</t>
  </si>
  <si>
    <t>Input/mask.asc</t>
  </si>
  <si>
    <t>Input/links.asc</t>
  </si>
  <si>
    <t>Input/nodes.asc</t>
  </si>
  <si>
    <t>Volume of infiltrated water [mm]</t>
  </si>
  <si>
    <t>Rainfall rates [mm/hr]</t>
  </si>
  <si>
    <t>Sediment concentration  [m3/m3]</t>
  </si>
  <si>
    <t>Max. flux-averaged concentration of sand</t>
  </si>
  <si>
    <t xml:space="preserve">Max. flux-averaged concentration of silt </t>
  </si>
  <si>
    <t>Max. flux-averaged concentration of clay</t>
  </si>
  <si>
    <t>Total max. flux-averaged concentration</t>
  </si>
  <si>
    <t>Total sand flux out [m3/s]</t>
  </si>
  <si>
    <t>Total silt flux out [m3/s]</t>
  </si>
  <si>
    <t>Total clay flux out [m3/s]</t>
  </si>
  <si>
    <t>Total sediment flux out [m3/s]</t>
  </si>
  <si>
    <t>Output/run1.sum</t>
  </si>
  <si>
    <t>Output/run1.q</t>
  </si>
  <si>
    <t>Output/run1.qs</t>
  </si>
  <si>
    <t>OutMaps/SusSed</t>
  </si>
  <si>
    <t>OutMaps/ErosDep</t>
  </si>
  <si>
    <t>OutMaps/SandFlux</t>
  </si>
  <si>
    <t>OutMaps/SiltFlux</t>
  </si>
  <si>
    <t>OutMaps/ClayFlux</t>
  </si>
  <si>
    <t>OutMaps/SedFlux</t>
  </si>
  <si>
    <t>OutMaps/sedMFAC</t>
  </si>
  <si>
    <t>OutMaps/clayMFAC</t>
  </si>
  <si>
    <t>OutMaps/sandMFAC</t>
  </si>
  <si>
    <t>OutMaps/siltMFAC</t>
  </si>
  <si>
    <t>Input/10minAver.pre</t>
  </si>
  <si>
    <t>Input/control.dat</t>
  </si>
  <si>
    <t>OutMaps/SedC</t>
  </si>
  <si>
    <t>[mm/hr]</t>
  </si>
  <si>
    <t>Net sediment volume [mm]</t>
  </si>
  <si>
    <t>Volume of suspended sediment [mm]</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</si>
</sst>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00000E+00;\류"/>
    <numFmt numFmtId="167" formatCode="0.000000E+00;\੸"/>
    <numFmt numFmtId="168" formatCode="0.00000E+00;\੸"/>
    <numFmt numFmtId="169" formatCode="0.0000E+00;\੸"/>
    <numFmt numFmtId="170" formatCode="0.000E+00;\੸"/>
    <numFmt numFmtId="171" formatCode="0.00E+00;\੸"/>
    <numFmt numFmtId="172" formatCode="0.00000"/>
    <numFmt numFmtId="173" formatCode="0.0000"/>
    <numFmt numFmtId="174" formatCode="0.0000000"/>
    <numFmt numFmtId="175" formatCode="0.000000"/>
  </numFmts>
  <fonts count="21">
    <font>
      <sz val="12"/>
      <name val="Times New Roman"/>
      <family val="0"/>
    </font>
    <font>
      <b/>
      <sz val="12"/>
      <name val="Times New Roman"/>
      <family val="1"/>
    </font>
    <font>
      <b/>
      <i/>
      <sz val="12"/>
      <name val="Times New Roman"/>
      <family val="1"/>
    </font>
    <font>
      <b/>
      <sz val="16"/>
      <color indexed="9"/>
      <name val="Times New Roman"/>
      <family val="1"/>
    </font>
    <font>
      <b/>
      <sz val="16"/>
      <name val="Times New Roman"/>
      <family val="1"/>
    </font>
    <font>
      <b/>
      <i/>
      <vertAlign val="subscript"/>
      <sz val="12"/>
      <name val="Times New Roman"/>
      <family val="1"/>
    </font>
    <font>
      <sz val="8"/>
      <name val="Tahoma"/>
      <family val="0"/>
    </font>
    <font>
      <b/>
      <sz val="8"/>
      <name val="Tahoma"/>
      <family val="0"/>
    </font>
    <font>
      <sz val="12"/>
      <color indexed="9"/>
      <name val="Times New Roman"/>
      <family val="1"/>
    </font>
    <font>
      <b/>
      <sz val="14"/>
      <color indexed="9"/>
      <name val="Times New Roman"/>
      <family val="1"/>
    </font>
    <font>
      <b/>
      <sz val="12"/>
      <color indexed="9"/>
      <name val="Times New Roman"/>
      <family val="1"/>
    </font>
    <font>
      <b/>
      <sz val="12"/>
      <name val="Symbol"/>
      <family val="1"/>
    </font>
    <font>
      <b/>
      <i/>
      <sz val="12"/>
      <name val="Symbol"/>
      <family val="1"/>
    </font>
    <font>
      <b/>
      <i/>
      <sz val="10"/>
      <name val="Times New Roman"/>
      <family val="1"/>
    </font>
    <font>
      <b/>
      <sz val="10"/>
      <name val="Times New Roman"/>
      <family val="1"/>
    </font>
    <font>
      <b/>
      <sz val="12"/>
      <color indexed="10"/>
      <name val="Times New Roman"/>
      <family val="1"/>
    </font>
    <font>
      <b/>
      <sz val="18"/>
      <color indexed="9"/>
      <name val="Times New Roman"/>
      <family val="1"/>
    </font>
    <font>
      <sz val="10"/>
      <name val="Times New Roman"/>
      <family val="1"/>
    </font>
    <font>
      <i/>
      <sz val="12"/>
      <name val="Times New Roman"/>
      <family val="1"/>
    </font>
    <font>
      <vertAlign val="superscript"/>
      <sz val="12"/>
      <name val="Times New Roman"/>
      <family val="1"/>
    </font>
    <font>
      <b/>
      <sz val="8"/>
      <name val="Times New Roman"/>
      <family val="2"/>
    </font>
  </fonts>
  <fills count="18">
    <fill>
      <patternFill/>
    </fill>
    <fill>
      <patternFill patternType="gray125"/>
    </fill>
    <fill>
      <patternFill patternType="solid">
        <fgColor indexed="41"/>
        <bgColor indexed="64"/>
      </patternFill>
    </fill>
    <fill>
      <patternFill patternType="solid">
        <fgColor indexed="47"/>
        <bgColor indexed="64"/>
      </patternFill>
    </fill>
    <fill>
      <patternFill patternType="solid">
        <fgColor indexed="42"/>
        <bgColor indexed="64"/>
      </patternFill>
    </fill>
    <fill>
      <patternFill patternType="solid">
        <fgColor indexed="44"/>
        <bgColor indexed="64"/>
      </patternFill>
    </fill>
    <fill>
      <patternFill patternType="solid">
        <fgColor indexed="31"/>
        <bgColor indexed="64"/>
      </patternFill>
    </fill>
    <fill>
      <patternFill patternType="solid">
        <fgColor indexed="22"/>
        <bgColor indexed="64"/>
      </patternFill>
    </fill>
    <fill>
      <patternFill patternType="solid">
        <fgColor indexed="13"/>
        <bgColor indexed="64"/>
      </patternFill>
    </fill>
    <fill>
      <patternFill patternType="solid">
        <fgColor indexed="62"/>
        <bgColor indexed="64"/>
      </patternFill>
    </fill>
    <fill>
      <patternFill patternType="solid">
        <fgColor indexed="17"/>
        <bgColor indexed="64"/>
      </patternFill>
    </fill>
    <fill>
      <patternFill patternType="solid">
        <fgColor indexed="46"/>
        <bgColor indexed="64"/>
      </patternFill>
    </fill>
    <fill>
      <patternFill patternType="solid">
        <fgColor indexed="15"/>
        <bgColor indexed="64"/>
      </patternFill>
    </fill>
    <fill>
      <patternFill patternType="solid">
        <fgColor indexed="65"/>
        <bgColor indexed="64"/>
      </patternFill>
    </fill>
    <fill>
      <patternFill patternType="solid">
        <fgColor indexed="52"/>
        <bgColor indexed="64"/>
      </patternFill>
    </fill>
    <fill>
      <patternFill patternType="solid">
        <fgColor indexed="9"/>
        <bgColor indexed="64"/>
      </patternFill>
    </fill>
    <fill>
      <patternFill patternType="solid">
        <fgColor indexed="26"/>
        <bgColor indexed="64"/>
      </patternFill>
    </fill>
    <fill>
      <patternFill patternType="lightTrellis"/>
    </fill>
  </fills>
  <borders count="68">
    <border>
      <left/>
      <right/>
      <top/>
      <bottom/>
      <diagonal/>
    </border>
    <border>
      <left>
        <color indexed="63"/>
      </left>
      <right>
        <color indexed="63"/>
      </right>
      <top>
        <color indexed="63"/>
      </top>
      <bottom style="medium"/>
    </border>
    <border>
      <left style="medium"/>
      <right style="medium"/>
      <top>
        <color indexed="63"/>
      </top>
      <bottom style="medium"/>
    </border>
    <border>
      <left style="medium"/>
      <right style="medium"/>
      <top>
        <color indexed="63"/>
      </top>
      <bottom>
        <color indexed="63"/>
      </bottom>
    </border>
    <border>
      <left style="medium"/>
      <right style="medium"/>
      <top style="medium"/>
      <bottom>
        <color indexed="63"/>
      </bottom>
    </border>
    <border>
      <left>
        <color indexed="63"/>
      </left>
      <right>
        <color indexed="63"/>
      </right>
      <top style="medium"/>
      <bottom>
        <color indexed="63"/>
      </bottom>
    </border>
    <border>
      <left style="dashed"/>
      <right style="dashed"/>
      <top style="dashed"/>
      <bottom style="dashed"/>
    </border>
    <border>
      <left>
        <color indexed="63"/>
      </left>
      <right>
        <color indexed="63"/>
      </right>
      <top style="medium"/>
      <bottom style="dashed"/>
    </border>
    <border>
      <left>
        <color indexed="63"/>
      </left>
      <right>
        <color indexed="63"/>
      </right>
      <top style="dashed"/>
      <bottom style="dashed"/>
    </border>
    <border>
      <left style="medium"/>
      <right>
        <color indexed="63"/>
      </right>
      <top>
        <color indexed="63"/>
      </top>
      <bottom style="medium"/>
    </border>
    <border>
      <left style="medium"/>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dashed"/>
    </border>
    <border>
      <left style="medium"/>
      <right>
        <color indexed="63"/>
      </right>
      <top style="dashed"/>
      <bottom style="dashed"/>
    </border>
    <border>
      <left style="medium"/>
      <right style="medium"/>
      <top style="medium"/>
      <bottom style="dashed"/>
    </border>
    <border>
      <left style="medium"/>
      <right style="medium"/>
      <top style="dashed"/>
      <bottom style="dashed"/>
    </border>
    <border>
      <left style="dashed"/>
      <right>
        <color indexed="63"/>
      </right>
      <top style="dashed"/>
      <bottom style="dashed"/>
    </border>
    <border>
      <left style="dashed"/>
      <right style="dashed"/>
      <top style="dashed"/>
      <bottom style="medium"/>
    </border>
    <border>
      <left style="dashed"/>
      <right>
        <color indexed="63"/>
      </right>
      <top style="dashed"/>
      <bottom style="medium"/>
    </border>
    <border>
      <left>
        <color indexed="63"/>
      </left>
      <right style="dashed"/>
      <top style="dashed"/>
      <bottom style="medium"/>
    </border>
    <border>
      <left style="dashed"/>
      <right style="dashed"/>
      <top style="medium"/>
      <bottom style="dashed"/>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thick"/>
      <right>
        <color indexed="63"/>
      </right>
      <top style="medium"/>
      <bottom>
        <color indexed="63"/>
      </bottom>
    </border>
    <border>
      <left>
        <color indexed="63"/>
      </left>
      <right style="thick"/>
      <top style="medium"/>
      <bottom>
        <color indexed="63"/>
      </bottom>
    </border>
    <border>
      <left style="dashed"/>
      <right style="dashed"/>
      <top style="dashed"/>
      <bottom style="thick"/>
    </border>
    <border>
      <left style="thick"/>
      <right>
        <color indexed="63"/>
      </right>
      <top>
        <color indexed="63"/>
      </top>
      <bottom style="medium"/>
    </border>
    <border>
      <left>
        <color indexed="63"/>
      </left>
      <right>
        <color indexed="63"/>
      </right>
      <top style="thick"/>
      <bottom style="medium"/>
    </border>
    <border>
      <left>
        <color indexed="63"/>
      </left>
      <right style="thick"/>
      <top style="thick"/>
      <bottom style="medium"/>
    </border>
    <border>
      <left>
        <color indexed="63"/>
      </left>
      <right style="thick"/>
      <top>
        <color indexed="63"/>
      </top>
      <bottom style="medium"/>
    </border>
    <border>
      <left style="medium"/>
      <right style="thick"/>
      <top>
        <color indexed="63"/>
      </top>
      <bottom>
        <color indexed="63"/>
      </bottom>
    </border>
    <border>
      <left style="medium"/>
      <right style="thick"/>
      <top>
        <color indexed="63"/>
      </top>
      <bottom style="medium"/>
    </border>
    <border>
      <left style="medium"/>
      <right>
        <color indexed="63"/>
      </right>
      <top style="dashed"/>
      <bottom style="thick"/>
    </border>
    <border>
      <left style="dashed"/>
      <right style="thick"/>
      <top style="dashed"/>
      <bottom style="medium"/>
    </border>
    <border>
      <left style="thick"/>
      <right style="medium"/>
      <top>
        <color indexed="63"/>
      </top>
      <bottom>
        <color indexed="63"/>
      </bottom>
    </border>
    <border>
      <left style="thick"/>
      <right style="medium"/>
      <top>
        <color indexed="63"/>
      </top>
      <bottom style="medium"/>
    </border>
    <border>
      <left style="thick"/>
      <right style="medium"/>
      <top style="medium"/>
      <bottom style="dashed"/>
    </border>
    <border>
      <left style="thick"/>
      <right style="medium"/>
      <top style="dashed"/>
      <bottom style="dashed"/>
    </border>
    <border>
      <left style="thick"/>
      <right style="medium"/>
      <top style="dashed"/>
      <bottom style="thick"/>
    </border>
    <border>
      <left style="medium"/>
      <right style="medium"/>
      <top style="dashed"/>
      <bottom style="thick"/>
    </border>
    <border>
      <left>
        <color indexed="63"/>
      </left>
      <right>
        <color indexed="63"/>
      </right>
      <top style="dashed"/>
      <bottom style="thick"/>
    </border>
    <border>
      <left>
        <color indexed="63"/>
      </left>
      <right>
        <color indexed="63"/>
      </right>
      <top style="medium"/>
      <bottom style="thick"/>
    </border>
    <border>
      <left>
        <color indexed="63"/>
      </left>
      <right style="thick"/>
      <top style="medium"/>
      <bottom style="dashed"/>
    </border>
    <border>
      <left>
        <color indexed="63"/>
      </left>
      <right style="thick"/>
      <top style="dashed"/>
      <bottom style="dashed"/>
    </border>
    <border>
      <left>
        <color indexed="63"/>
      </left>
      <right style="thick"/>
      <top style="dashed"/>
      <bottom style="thick"/>
    </border>
    <border>
      <left style="dashed"/>
      <right>
        <color indexed="63"/>
      </right>
      <top style="medium"/>
      <bottom style="dashed"/>
    </border>
    <border>
      <left>
        <color indexed="63"/>
      </left>
      <right style="dashed"/>
      <top style="dashed"/>
      <bottom style="dashed"/>
    </border>
    <border>
      <left>
        <color indexed="63"/>
      </left>
      <right style="dashed"/>
      <top style="medium"/>
      <bottom style="dashed"/>
    </border>
    <border>
      <left style="dashed"/>
      <right style="medium"/>
      <top style="medium"/>
      <bottom style="dashed"/>
    </border>
    <border>
      <left style="medium"/>
      <right style="dashed"/>
      <top style="medium"/>
      <bottom style="dashed"/>
    </border>
    <border>
      <left style="dashed"/>
      <right style="medium"/>
      <top style="dashed"/>
      <bottom style="dashed"/>
    </border>
    <border>
      <left style="medium"/>
      <right style="dashed"/>
      <top style="dashed"/>
      <bottom style="dashed"/>
    </border>
    <border>
      <left style="thick"/>
      <right>
        <color indexed="63"/>
      </right>
      <top style="medium"/>
      <bottom style="dashed"/>
    </border>
    <border>
      <left style="thick"/>
      <right>
        <color indexed="63"/>
      </right>
      <top style="dashed"/>
      <bottom style="dashed"/>
    </border>
    <border>
      <left style="dashed"/>
      <right style="dashed"/>
      <top style="thick"/>
      <bottom style="medium"/>
    </border>
    <border>
      <left>
        <color indexed="63"/>
      </left>
      <right>
        <color indexed="63"/>
      </right>
      <top style="dashed"/>
      <bottom style="medium"/>
    </border>
    <border>
      <left style="medium"/>
      <right style="dashed"/>
      <top style="dashed"/>
      <bottom style="thick"/>
    </border>
    <border>
      <left style="dashed"/>
      <right style="medium"/>
      <top style="dashed"/>
      <bottom style="thick"/>
    </border>
    <border>
      <left style="dashed"/>
      <right>
        <color indexed="63"/>
      </right>
      <top style="dashed"/>
      <bottom style="thick"/>
    </border>
    <border>
      <left style="thick"/>
      <right>
        <color indexed="63"/>
      </right>
      <top style="dashed"/>
      <bottom style="thick"/>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55">
    <xf numFmtId="0" fontId="0" fillId="0" borderId="0" xfId="0" applyAlignment="1">
      <alignment/>
    </xf>
    <xf numFmtId="0" fontId="0" fillId="2" borderId="0" xfId="0" applyFill="1" applyBorder="1" applyAlignment="1">
      <alignment/>
    </xf>
    <xf numFmtId="0" fontId="1" fillId="2" borderId="0" xfId="0" applyFont="1" applyFill="1" applyBorder="1" applyAlignment="1">
      <alignment/>
    </xf>
    <xf numFmtId="0" fontId="0" fillId="2" borderId="0" xfId="0" applyFill="1" applyBorder="1" applyAlignment="1">
      <alignment horizontal="center"/>
    </xf>
    <xf numFmtId="0" fontId="2" fillId="2" borderId="0" xfId="0" applyFont="1" applyFill="1" applyBorder="1" applyAlignment="1">
      <alignment horizontal="center"/>
    </xf>
    <xf numFmtId="0" fontId="2" fillId="2" borderId="0" xfId="0" applyFont="1" applyFill="1" applyBorder="1" applyAlignment="1">
      <alignment/>
    </xf>
    <xf numFmtId="0" fontId="1" fillId="3" borderId="1" xfId="0" applyFont="1" applyFill="1" applyBorder="1" applyAlignment="1">
      <alignment horizontal="center"/>
    </xf>
    <xf numFmtId="0" fontId="0" fillId="0" borderId="0" xfId="0" applyFill="1" applyAlignment="1">
      <alignment/>
    </xf>
    <xf numFmtId="0" fontId="1" fillId="4" borderId="1" xfId="0" applyFont="1" applyFill="1" applyBorder="1" applyAlignment="1">
      <alignment horizontal="center"/>
    </xf>
    <xf numFmtId="0" fontId="1" fillId="4" borderId="2" xfId="0" applyFont="1" applyFill="1" applyBorder="1" applyAlignment="1">
      <alignment horizontal="center"/>
    </xf>
    <xf numFmtId="0" fontId="1" fillId="3" borderId="2" xfId="0" applyFont="1" applyFill="1" applyBorder="1" applyAlignment="1">
      <alignment horizontal="center"/>
    </xf>
    <xf numFmtId="0" fontId="0" fillId="5" borderId="0" xfId="0" applyFill="1" applyBorder="1" applyAlignment="1">
      <alignment/>
    </xf>
    <xf numFmtId="0" fontId="1" fillId="5" borderId="0" xfId="0" applyFont="1" applyFill="1" applyBorder="1" applyAlignment="1">
      <alignment/>
    </xf>
    <xf numFmtId="0" fontId="1" fillId="0" borderId="0" xfId="0" applyFont="1" applyAlignment="1">
      <alignment/>
    </xf>
    <xf numFmtId="0" fontId="1" fillId="0" borderId="0" xfId="0" applyFont="1" applyAlignment="1">
      <alignment horizontal="center"/>
    </xf>
    <xf numFmtId="0" fontId="2" fillId="6" borderId="0" xfId="0" applyFont="1" applyFill="1" applyBorder="1" applyAlignment="1">
      <alignment/>
    </xf>
    <xf numFmtId="0" fontId="0" fillId="7" borderId="1" xfId="0" applyFill="1" applyBorder="1" applyAlignment="1">
      <alignment/>
    </xf>
    <xf numFmtId="0" fontId="0" fillId="8" borderId="0" xfId="0" applyFill="1" applyBorder="1" applyAlignment="1">
      <alignment/>
    </xf>
    <xf numFmtId="0" fontId="1" fillId="7" borderId="1" xfId="0" applyFont="1" applyFill="1" applyBorder="1" applyAlignment="1">
      <alignment/>
    </xf>
    <xf numFmtId="0" fontId="14" fillId="6" borderId="0" xfId="0" applyFont="1" applyFill="1" applyBorder="1" applyAlignment="1">
      <alignment horizontal="right"/>
    </xf>
    <xf numFmtId="0" fontId="2" fillId="6" borderId="0" xfId="0" applyFont="1" applyFill="1" applyBorder="1" applyAlignment="1">
      <alignment horizontal="right"/>
    </xf>
    <xf numFmtId="0" fontId="15" fillId="2" borderId="0" xfId="0" applyFont="1" applyFill="1" applyBorder="1" applyAlignment="1">
      <alignment horizontal="center"/>
    </xf>
    <xf numFmtId="0" fontId="2" fillId="5" borderId="0" xfId="0" applyFont="1" applyFill="1" applyBorder="1" applyAlignment="1">
      <alignment horizontal="right"/>
    </xf>
    <xf numFmtId="0" fontId="0" fillId="9" borderId="0" xfId="0" applyFill="1" applyBorder="1" applyAlignment="1">
      <alignment/>
    </xf>
    <xf numFmtId="0" fontId="0" fillId="5" borderId="0" xfId="0" applyFill="1" applyBorder="1" applyAlignment="1">
      <alignment horizontal="center"/>
    </xf>
    <xf numFmtId="0" fontId="2" fillId="4" borderId="0" xfId="0" applyFont="1" applyFill="1" applyBorder="1" applyAlignment="1">
      <alignment horizontal="center"/>
    </xf>
    <xf numFmtId="0" fontId="2" fillId="4" borderId="3" xfId="0" applyFont="1" applyFill="1" applyBorder="1" applyAlignment="1">
      <alignment horizontal="center"/>
    </xf>
    <xf numFmtId="0" fontId="0" fillId="10" borderId="1" xfId="0" applyFill="1" applyBorder="1" applyAlignment="1">
      <alignment/>
    </xf>
    <xf numFmtId="0" fontId="10" fillId="10" borderId="1" xfId="0" applyFont="1" applyFill="1" applyBorder="1" applyAlignment="1">
      <alignment/>
    </xf>
    <xf numFmtId="0" fontId="1" fillId="6" borderId="0" xfId="0" applyFont="1" applyFill="1" applyBorder="1" applyAlignment="1">
      <alignment horizontal="center"/>
    </xf>
    <xf numFmtId="0" fontId="1" fillId="6" borderId="0" xfId="0" applyFont="1" applyFill="1" applyBorder="1" applyAlignment="1">
      <alignment horizontal="left"/>
    </xf>
    <xf numFmtId="0" fontId="2" fillId="6" borderId="0" xfId="0" applyFont="1" applyFill="1" applyBorder="1" applyAlignment="1">
      <alignment horizontal="center"/>
    </xf>
    <xf numFmtId="0" fontId="2" fillId="6" borderId="0" xfId="0" applyFont="1" applyFill="1" applyBorder="1" applyAlignment="1">
      <alignment horizontal="left"/>
    </xf>
    <xf numFmtId="0" fontId="15" fillId="6" borderId="0" xfId="0" applyFont="1" applyFill="1" applyBorder="1" applyAlignment="1">
      <alignment horizontal="center"/>
    </xf>
    <xf numFmtId="0" fontId="13" fillId="6" borderId="0" xfId="0" applyFont="1" applyFill="1" applyBorder="1" applyAlignment="1">
      <alignment horizontal="right"/>
    </xf>
    <xf numFmtId="0" fontId="9" fillId="11" borderId="1" xfId="0" applyFont="1" applyFill="1" applyBorder="1" applyAlignment="1">
      <alignment horizontal="center"/>
    </xf>
    <xf numFmtId="0" fontId="10" fillId="11" borderId="1" xfId="0" applyFont="1" applyFill="1" applyBorder="1" applyAlignment="1">
      <alignment horizontal="center"/>
    </xf>
    <xf numFmtId="0" fontId="2" fillId="4" borderId="4" xfId="0" applyFont="1" applyFill="1" applyBorder="1" applyAlignment="1">
      <alignment horizontal="center"/>
    </xf>
    <xf numFmtId="0" fontId="2" fillId="4" borderId="2" xfId="0" applyFont="1" applyFill="1" applyBorder="1" applyAlignment="1">
      <alignment horizontal="center"/>
    </xf>
    <xf numFmtId="0" fontId="0" fillId="2" borderId="5" xfId="0" applyFill="1" applyBorder="1" applyAlignment="1">
      <alignment/>
    </xf>
    <xf numFmtId="0" fontId="0" fillId="12" borderId="0" xfId="0" applyFill="1" applyBorder="1" applyAlignment="1">
      <alignment/>
    </xf>
    <xf numFmtId="0" fontId="0" fillId="0" borderId="6" xfId="0" applyFill="1" applyBorder="1" applyAlignment="1">
      <alignment horizontal="center"/>
    </xf>
    <xf numFmtId="0" fontId="0" fillId="13" borderId="7" xfId="0" applyFill="1" applyBorder="1" applyAlignment="1">
      <alignment horizontal="center"/>
    </xf>
    <xf numFmtId="0" fontId="0" fillId="13" borderId="8" xfId="0" applyFill="1" applyBorder="1" applyAlignment="1">
      <alignment horizontal="center"/>
    </xf>
    <xf numFmtId="0" fontId="2" fillId="3" borderId="9" xfId="0" applyFont="1" applyFill="1" applyBorder="1" applyAlignment="1">
      <alignment horizontal="center"/>
    </xf>
    <xf numFmtId="0" fontId="2" fillId="3" borderId="10" xfId="0" applyFont="1" applyFill="1" applyBorder="1" applyAlignment="1">
      <alignment horizontal="center"/>
    </xf>
    <xf numFmtId="0" fontId="2" fillId="3" borderId="3" xfId="0" applyFont="1" applyFill="1" applyBorder="1" applyAlignment="1">
      <alignment horizontal="center"/>
    </xf>
    <xf numFmtId="0" fontId="2" fillId="3" borderId="0" xfId="0" applyFont="1" applyFill="1" applyBorder="1" applyAlignment="1">
      <alignment horizontal="center"/>
    </xf>
    <xf numFmtId="0" fontId="3" fillId="14" borderId="1" xfId="0" applyFont="1" applyFill="1" applyBorder="1" applyAlignment="1">
      <alignment/>
    </xf>
    <xf numFmtId="0" fontId="0" fillId="7" borderId="11" xfId="0" applyFill="1" applyBorder="1" applyAlignment="1">
      <alignment/>
    </xf>
    <xf numFmtId="0" fontId="1" fillId="7" borderId="12" xfId="0" applyFont="1" applyFill="1" applyBorder="1" applyAlignment="1">
      <alignment/>
    </xf>
    <xf numFmtId="0" fontId="0" fillId="7" borderId="13" xfId="0" applyFill="1" applyBorder="1" applyAlignment="1">
      <alignment/>
    </xf>
    <xf numFmtId="0" fontId="1" fillId="3" borderId="14" xfId="0" applyFont="1" applyFill="1" applyBorder="1" applyAlignment="1">
      <alignment horizontal="center"/>
    </xf>
    <xf numFmtId="0" fontId="1" fillId="3" borderId="15" xfId="0" applyFont="1" applyFill="1" applyBorder="1" applyAlignment="1">
      <alignment horizontal="center"/>
    </xf>
    <xf numFmtId="0" fontId="0" fillId="13" borderId="0" xfId="0" applyFill="1" applyAlignment="1">
      <alignment/>
    </xf>
    <xf numFmtId="0" fontId="1" fillId="4" borderId="16" xfId="0" applyFont="1" applyFill="1" applyBorder="1" applyAlignment="1">
      <alignment horizontal="center"/>
    </xf>
    <xf numFmtId="0" fontId="1" fillId="4" borderId="17" xfId="0" applyFont="1" applyFill="1" applyBorder="1" applyAlignment="1">
      <alignment horizontal="center"/>
    </xf>
    <xf numFmtId="0" fontId="1" fillId="13" borderId="0" xfId="0" applyFont="1" applyFill="1" applyAlignment="1">
      <alignment horizontal="center"/>
    </xf>
    <xf numFmtId="0" fontId="9" fillId="6" borderId="0" xfId="0" applyFont="1" applyFill="1" applyBorder="1" applyAlignment="1">
      <alignment horizontal="center"/>
    </xf>
    <xf numFmtId="0" fontId="0" fillId="6" borderId="0" xfId="0" applyFill="1" applyBorder="1" applyAlignment="1">
      <alignment/>
    </xf>
    <xf numFmtId="0" fontId="0" fillId="0" borderId="7" xfId="0" applyBorder="1" applyAlignment="1">
      <alignment/>
    </xf>
    <xf numFmtId="0" fontId="0" fillId="0" borderId="8" xfId="0" applyBorder="1" applyAlignment="1">
      <alignment/>
    </xf>
    <xf numFmtId="0" fontId="0" fillId="0" borderId="8" xfId="0" applyFill="1" applyBorder="1" applyAlignment="1">
      <alignment/>
    </xf>
    <xf numFmtId="0" fontId="0" fillId="15" borderId="6" xfId="0" applyFont="1" applyFill="1" applyBorder="1" applyAlignment="1">
      <alignment/>
    </xf>
    <xf numFmtId="0" fontId="0" fillId="0" borderId="6" xfId="0" applyFont="1" applyFill="1" applyBorder="1" applyAlignment="1">
      <alignment horizontal="center"/>
    </xf>
    <xf numFmtId="0" fontId="17" fillId="6" borderId="1" xfId="0" applyFont="1" applyFill="1" applyBorder="1" applyAlignment="1">
      <alignment horizontal="right"/>
    </xf>
    <xf numFmtId="0" fontId="0" fillId="6" borderId="1" xfId="0" applyFont="1" applyFill="1" applyBorder="1" applyAlignment="1">
      <alignment horizontal="center"/>
    </xf>
    <xf numFmtId="0" fontId="0" fillId="15" borderId="6" xfId="0" applyFont="1" applyFill="1" applyBorder="1" applyAlignment="1">
      <alignment horizontal="center"/>
    </xf>
    <xf numFmtId="0" fontId="2" fillId="5" borderId="4" xfId="0" applyFont="1" applyFill="1" applyBorder="1" applyAlignment="1">
      <alignment horizontal="center"/>
    </xf>
    <xf numFmtId="0" fontId="2" fillId="5" borderId="2" xfId="0" applyFont="1" applyFill="1" applyBorder="1" applyAlignment="1">
      <alignment horizontal="center"/>
    </xf>
    <xf numFmtId="0" fontId="1" fillId="5" borderId="2" xfId="0" applyFont="1" applyFill="1" applyBorder="1" applyAlignment="1">
      <alignment horizontal="center"/>
    </xf>
    <xf numFmtId="0" fontId="0" fillId="15" borderId="6" xfId="0" applyFill="1" applyBorder="1" applyAlignment="1">
      <alignment horizontal="center"/>
    </xf>
    <xf numFmtId="0" fontId="0" fillId="15" borderId="18" xfId="0" applyFill="1" applyBorder="1" applyAlignment="1">
      <alignment horizontal="center"/>
    </xf>
    <xf numFmtId="0" fontId="0" fillId="15" borderId="19" xfId="0" applyFill="1" applyBorder="1" applyAlignment="1">
      <alignment horizontal="center"/>
    </xf>
    <xf numFmtId="0" fontId="0" fillId="15" borderId="20" xfId="0" applyFill="1" applyBorder="1" applyAlignment="1">
      <alignment horizontal="center"/>
    </xf>
    <xf numFmtId="0" fontId="0" fillId="15" borderId="21" xfId="0" applyFill="1" applyBorder="1" applyAlignment="1">
      <alignment horizontal="center"/>
    </xf>
    <xf numFmtId="0" fontId="0" fillId="0" borderId="0" xfId="0" applyFont="1" applyAlignment="1">
      <alignment/>
    </xf>
    <xf numFmtId="0" fontId="0" fillId="15" borderId="22" xfId="0" applyFont="1" applyFill="1" applyBorder="1" applyAlignment="1">
      <alignment horizontal="center"/>
    </xf>
    <xf numFmtId="0" fontId="0" fillId="0" borderId="22" xfId="0" applyFont="1" applyBorder="1" applyAlignment="1">
      <alignment horizontal="center"/>
    </xf>
    <xf numFmtId="0" fontId="0" fillId="0" borderId="6" xfId="0" applyFont="1" applyBorder="1" applyAlignment="1">
      <alignment horizontal="center"/>
    </xf>
    <xf numFmtId="0" fontId="0" fillId="2" borderId="0" xfId="0" applyFont="1" applyFill="1" applyBorder="1" applyAlignment="1">
      <alignment horizontal="center"/>
    </xf>
    <xf numFmtId="0" fontId="16" fillId="9" borderId="23" xfId="0" applyFont="1" applyFill="1" applyBorder="1" applyAlignment="1">
      <alignment/>
    </xf>
    <xf numFmtId="0" fontId="0" fillId="9" borderId="24" xfId="0" applyFill="1" applyBorder="1" applyAlignment="1">
      <alignment/>
    </xf>
    <xf numFmtId="0" fontId="0" fillId="9" borderId="25" xfId="0" applyFill="1" applyBorder="1" applyAlignment="1">
      <alignment/>
    </xf>
    <xf numFmtId="0" fontId="0" fillId="9" borderId="26" xfId="0" applyFill="1" applyBorder="1" applyAlignment="1">
      <alignment/>
    </xf>
    <xf numFmtId="0" fontId="0" fillId="9" borderId="27" xfId="0" applyFill="1" applyBorder="1" applyAlignment="1">
      <alignment/>
    </xf>
    <xf numFmtId="0" fontId="0" fillId="7" borderId="26" xfId="0" applyFill="1" applyBorder="1" applyAlignment="1">
      <alignment/>
    </xf>
    <xf numFmtId="0" fontId="0" fillId="5" borderId="27" xfId="0" applyFill="1" applyBorder="1" applyAlignment="1">
      <alignment/>
    </xf>
    <xf numFmtId="0" fontId="0" fillId="7" borderId="28" xfId="0" applyFill="1" applyBorder="1" applyAlignment="1">
      <alignment/>
    </xf>
    <xf numFmtId="0" fontId="0" fillId="5" borderId="29" xfId="0" applyFill="1" applyBorder="1" applyAlignment="1">
      <alignment/>
    </xf>
    <xf numFmtId="0" fontId="0" fillId="5" borderId="30" xfId="0" applyFill="1" applyBorder="1" applyAlignment="1">
      <alignment/>
    </xf>
    <xf numFmtId="0" fontId="4" fillId="12" borderId="23" xfId="0" applyFont="1" applyFill="1" applyBorder="1" applyAlignment="1">
      <alignment/>
    </xf>
    <xf numFmtId="0" fontId="0" fillId="12" borderId="24" xfId="0" applyFill="1" applyBorder="1" applyAlignment="1">
      <alignment/>
    </xf>
    <xf numFmtId="0" fontId="0" fillId="12" borderId="25" xfId="0" applyFill="1" applyBorder="1" applyAlignment="1">
      <alignment/>
    </xf>
    <xf numFmtId="0" fontId="1" fillId="12" borderId="26" xfId="0" applyFont="1" applyFill="1" applyBorder="1" applyAlignment="1">
      <alignment/>
    </xf>
    <xf numFmtId="0" fontId="0" fillId="12" borderId="27" xfId="0" applyFill="1" applyBorder="1" applyAlignment="1">
      <alignment/>
    </xf>
    <xf numFmtId="0" fontId="0" fillId="7" borderId="31" xfId="0" applyFill="1" applyBorder="1" applyAlignment="1">
      <alignment/>
    </xf>
    <xf numFmtId="0" fontId="0" fillId="2" borderId="32" xfId="0" applyFill="1" applyBorder="1" applyAlignment="1">
      <alignment/>
    </xf>
    <xf numFmtId="0" fontId="0" fillId="2" borderId="27" xfId="0" applyFill="1" applyBorder="1" applyAlignment="1">
      <alignment/>
    </xf>
    <xf numFmtId="164" fontId="15" fillId="2" borderId="27" xfId="0" applyNumberFormat="1" applyFont="1" applyFill="1" applyBorder="1" applyAlignment="1">
      <alignment horizontal="left"/>
    </xf>
    <xf numFmtId="0" fontId="15" fillId="2" borderId="27" xfId="0" applyFont="1" applyFill="1" applyBorder="1" applyAlignment="1">
      <alignment horizontal="left"/>
    </xf>
    <xf numFmtId="0" fontId="0" fillId="2" borderId="27" xfId="0" applyFill="1" applyBorder="1" applyAlignment="1">
      <alignment horizontal="center"/>
    </xf>
    <xf numFmtId="0" fontId="0" fillId="2" borderId="29" xfId="0" applyFill="1" applyBorder="1" applyAlignment="1">
      <alignment/>
    </xf>
    <xf numFmtId="0" fontId="0" fillId="0" borderId="33" xfId="0" applyFill="1" applyBorder="1" applyAlignment="1">
      <alignment horizontal="center"/>
    </xf>
    <xf numFmtId="0" fontId="0" fillId="2" borderId="29" xfId="0" applyFill="1" applyBorder="1" applyAlignment="1">
      <alignment horizontal="center"/>
    </xf>
    <xf numFmtId="0" fontId="0" fillId="2" borderId="30" xfId="0" applyFill="1" applyBorder="1" applyAlignment="1">
      <alignment horizontal="center"/>
    </xf>
    <xf numFmtId="0" fontId="0" fillId="8" borderId="24" xfId="0" applyFill="1" applyBorder="1" applyAlignment="1">
      <alignment/>
    </xf>
    <xf numFmtId="0" fontId="0" fillId="8" borderId="25" xfId="0" applyFill="1" applyBorder="1" applyAlignment="1">
      <alignment/>
    </xf>
    <xf numFmtId="0" fontId="0" fillId="8" borderId="27" xfId="0" applyFill="1" applyBorder="1" applyAlignment="1">
      <alignment/>
    </xf>
    <xf numFmtId="0" fontId="0" fillId="7" borderId="34" xfId="0" applyFill="1" applyBorder="1" applyAlignment="1">
      <alignment/>
    </xf>
    <xf numFmtId="0" fontId="3" fillId="14" borderId="23" xfId="0" applyFont="1" applyFill="1" applyBorder="1" applyAlignment="1">
      <alignment/>
    </xf>
    <xf numFmtId="0" fontId="3" fillId="14" borderId="24" xfId="0" applyFont="1" applyFill="1" applyBorder="1" applyAlignment="1">
      <alignment/>
    </xf>
    <xf numFmtId="0" fontId="0" fillId="14" borderId="24" xfId="0" applyFill="1" applyBorder="1" applyAlignment="1">
      <alignment/>
    </xf>
    <xf numFmtId="0" fontId="1" fillId="14" borderId="24" xfId="0" applyFont="1" applyFill="1" applyBorder="1" applyAlignment="1">
      <alignment/>
    </xf>
    <xf numFmtId="0" fontId="0" fillId="14" borderId="35" xfId="0" applyFill="1" applyBorder="1" applyAlignment="1">
      <alignment/>
    </xf>
    <xf numFmtId="0" fontId="1" fillId="14" borderId="35" xfId="0" applyFont="1" applyFill="1" applyBorder="1" applyAlignment="1">
      <alignment/>
    </xf>
    <xf numFmtId="0" fontId="0" fillId="14" borderId="36" xfId="0" applyFill="1" applyBorder="1" applyAlignment="1">
      <alignment/>
    </xf>
    <xf numFmtId="0" fontId="3" fillId="14" borderId="34" xfId="0" applyFont="1" applyFill="1" applyBorder="1" applyAlignment="1">
      <alignment/>
    </xf>
    <xf numFmtId="0" fontId="0" fillId="7" borderId="37" xfId="0" applyFill="1" applyBorder="1" applyAlignment="1">
      <alignment/>
    </xf>
    <xf numFmtId="0" fontId="2" fillId="3" borderId="26" xfId="0" applyFont="1" applyFill="1" applyBorder="1" applyAlignment="1">
      <alignment horizontal="center"/>
    </xf>
    <xf numFmtId="0" fontId="2" fillId="3" borderId="38" xfId="0" applyFont="1" applyFill="1" applyBorder="1" applyAlignment="1">
      <alignment horizontal="center"/>
    </xf>
    <xf numFmtId="0" fontId="1" fillId="3" borderId="34" xfId="0" applyFont="1" applyFill="1" applyBorder="1" applyAlignment="1">
      <alignment/>
    </xf>
    <xf numFmtId="0" fontId="1" fillId="3" borderId="39" xfId="0" applyFont="1" applyFill="1" applyBorder="1" applyAlignment="1">
      <alignment horizontal="center"/>
    </xf>
    <xf numFmtId="0" fontId="1" fillId="3" borderId="40" xfId="0" applyFont="1" applyFill="1" applyBorder="1" applyAlignment="1">
      <alignment horizontal="center"/>
    </xf>
    <xf numFmtId="0" fontId="3" fillId="10" borderId="23" xfId="0" applyFont="1" applyFill="1" applyBorder="1" applyAlignment="1">
      <alignment/>
    </xf>
    <xf numFmtId="0" fontId="3" fillId="10" borderId="24" xfId="0" applyFont="1" applyFill="1" applyBorder="1" applyAlignment="1">
      <alignment/>
    </xf>
    <xf numFmtId="0" fontId="0" fillId="10" borderId="24" xfId="0" applyFill="1" applyBorder="1" applyAlignment="1">
      <alignment/>
    </xf>
    <xf numFmtId="0" fontId="0" fillId="10" borderId="25" xfId="0" applyFill="1" applyBorder="1" applyAlignment="1">
      <alignment/>
    </xf>
    <xf numFmtId="0" fontId="10" fillId="10" borderId="34" xfId="0" applyFont="1" applyFill="1" applyBorder="1" applyAlignment="1">
      <alignment/>
    </xf>
    <xf numFmtId="0" fontId="0" fillId="0" borderId="41" xfId="0" applyFont="1" applyFill="1" applyBorder="1" applyAlignment="1">
      <alignment horizontal="center"/>
    </xf>
    <xf numFmtId="0" fontId="2" fillId="4" borderId="42" xfId="0" applyFont="1" applyFill="1" applyBorder="1" applyAlignment="1">
      <alignment horizontal="center"/>
    </xf>
    <xf numFmtId="0" fontId="2" fillId="4" borderId="27" xfId="0" applyFont="1" applyFill="1" applyBorder="1" applyAlignment="1">
      <alignment horizontal="center"/>
    </xf>
    <xf numFmtId="0" fontId="1" fillId="4" borderId="43" xfId="0" applyFont="1" applyFill="1" applyBorder="1" applyAlignment="1">
      <alignment/>
    </xf>
    <xf numFmtId="0" fontId="1" fillId="4" borderId="37" xfId="0" applyFont="1" applyFill="1" applyBorder="1" applyAlignment="1">
      <alignment horizontal="center"/>
    </xf>
    <xf numFmtId="0" fontId="0" fillId="0" borderId="44" xfId="0" applyFill="1" applyBorder="1" applyAlignment="1">
      <alignment horizontal="center"/>
    </xf>
    <xf numFmtId="0" fontId="0" fillId="0" borderId="45" xfId="0" applyFill="1" applyBorder="1" applyAlignment="1">
      <alignment horizontal="center"/>
    </xf>
    <xf numFmtId="0" fontId="0" fillId="0" borderId="46" xfId="0" applyFill="1" applyBorder="1" applyAlignment="1">
      <alignment horizontal="center"/>
    </xf>
    <xf numFmtId="0" fontId="1" fillId="4" borderId="47" xfId="0" applyFont="1" applyFill="1" applyBorder="1" applyAlignment="1">
      <alignment horizontal="center"/>
    </xf>
    <xf numFmtId="0" fontId="0" fillId="13" borderId="48" xfId="0" applyFill="1" applyBorder="1" applyAlignment="1">
      <alignment horizontal="center"/>
    </xf>
    <xf numFmtId="0" fontId="3" fillId="11" borderId="23" xfId="0" applyFont="1" applyFill="1" applyBorder="1" applyAlignment="1">
      <alignment/>
    </xf>
    <xf numFmtId="0" fontId="9" fillId="11" borderId="24" xfId="0" applyFont="1" applyFill="1" applyBorder="1" applyAlignment="1">
      <alignment horizontal="center"/>
    </xf>
    <xf numFmtId="0" fontId="10" fillId="11" borderId="24" xfId="0" applyFont="1" applyFill="1" applyBorder="1" applyAlignment="1">
      <alignment horizontal="center"/>
    </xf>
    <xf numFmtId="0" fontId="10" fillId="11" borderId="25" xfId="0" applyFont="1" applyFill="1" applyBorder="1" applyAlignment="1">
      <alignment horizontal="center"/>
    </xf>
    <xf numFmtId="0" fontId="8" fillId="11" borderId="34" xfId="0" applyFont="1" applyFill="1" applyBorder="1" applyAlignment="1">
      <alignment/>
    </xf>
    <xf numFmtId="0" fontId="10" fillId="11" borderId="37" xfId="0" applyFont="1" applyFill="1" applyBorder="1" applyAlignment="1">
      <alignment horizontal="center"/>
    </xf>
    <xf numFmtId="0" fontId="1" fillId="7" borderId="26" xfId="0" applyFont="1" applyFill="1" applyBorder="1" applyAlignment="1">
      <alignment horizontal="center"/>
    </xf>
    <xf numFmtId="0" fontId="0" fillId="6" borderId="32" xfId="0" applyFill="1" applyBorder="1" applyAlignment="1">
      <alignment/>
    </xf>
    <xf numFmtId="0" fontId="0" fillId="6" borderId="27" xfId="0" applyFill="1" applyBorder="1" applyAlignment="1">
      <alignment/>
    </xf>
    <xf numFmtId="0" fontId="2" fillId="6" borderId="29" xfId="0" applyFont="1" applyFill="1" applyBorder="1" applyAlignment="1">
      <alignment/>
    </xf>
    <xf numFmtId="0" fontId="0" fillId="6" borderId="29" xfId="0" applyFill="1" applyBorder="1" applyAlignment="1">
      <alignment/>
    </xf>
    <xf numFmtId="0" fontId="0" fillId="6" borderId="30" xfId="0" applyFill="1" applyBorder="1" applyAlignment="1">
      <alignment/>
    </xf>
    <xf numFmtId="0" fontId="3" fillId="11" borderId="23" xfId="0" applyFont="1" applyFill="1" applyBorder="1" applyAlignment="1">
      <alignment horizontal="center"/>
    </xf>
    <xf numFmtId="0" fontId="10" fillId="11" borderId="34" xfId="0" applyFont="1" applyFill="1" applyBorder="1" applyAlignment="1">
      <alignment horizontal="center"/>
    </xf>
    <xf numFmtId="0" fontId="10" fillId="7" borderId="26" xfId="0" applyFont="1" applyFill="1" applyBorder="1" applyAlignment="1">
      <alignment horizontal="center"/>
    </xf>
    <xf numFmtId="0" fontId="10" fillId="6" borderId="32" xfId="0" applyFont="1" applyFill="1" applyBorder="1" applyAlignment="1">
      <alignment horizontal="center"/>
    </xf>
    <xf numFmtId="0" fontId="0" fillId="6" borderId="49" xfId="0" applyFill="1" applyBorder="1" applyAlignment="1">
      <alignment/>
    </xf>
    <xf numFmtId="0" fontId="0" fillId="11" borderId="25" xfId="0" applyFill="1" applyBorder="1" applyAlignment="1">
      <alignment/>
    </xf>
    <xf numFmtId="0" fontId="0" fillId="11" borderId="34" xfId="0" applyFill="1" applyBorder="1" applyAlignment="1">
      <alignment/>
    </xf>
    <xf numFmtId="0" fontId="0" fillId="11" borderId="37" xfId="0" applyFill="1" applyBorder="1" applyAlignment="1">
      <alignment/>
    </xf>
    <xf numFmtId="0" fontId="14" fillId="6" borderId="29" xfId="0" applyFont="1" applyFill="1" applyBorder="1" applyAlignment="1">
      <alignment horizontal="right"/>
    </xf>
    <xf numFmtId="0" fontId="1" fillId="6" borderId="29" xfId="0" applyFont="1" applyFill="1" applyBorder="1" applyAlignment="1">
      <alignment horizontal="center"/>
    </xf>
    <xf numFmtId="0" fontId="1" fillId="11" borderId="25" xfId="0" applyFont="1" applyFill="1" applyBorder="1" applyAlignment="1">
      <alignment/>
    </xf>
    <xf numFmtId="0" fontId="1" fillId="11" borderId="34" xfId="0" applyFont="1" applyFill="1" applyBorder="1" applyAlignment="1">
      <alignment/>
    </xf>
    <xf numFmtId="0" fontId="1" fillId="11" borderId="37" xfId="0" applyFont="1" applyFill="1" applyBorder="1" applyAlignment="1">
      <alignment/>
    </xf>
    <xf numFmtId="0" fontId="1" fillId="6" borderId="29" xfId="0" applyFont="1" applyFill="1" applyBorder="1" applyAlignment="1">
      <alignment horizontal="left"/>
    </xf>
    <xf numFmtId="0" fontId="1" fillId="6" borderId="27" xfId="0" applyFont="1" applyFill="1" applyBorder="1" applyAlignment="1">
      <alignment horizontal="left"/>
    </xf>
    <xf numFmtId="0" fontId="1" fillId="6" borderId="37" xfId="0" applyFont="1" applyFill="1" applyBorder="1" applyAlignment="1">
      <alignment horizontal="left"/>
    </xf>
    <xf numFmtId="0" fontId="1" fillId="6" borderId="30" xfId="0" applyFont="1" applyFill="1" applyBorder="1" applyAlignment="1">
      <alignment horizontal="left"/>
    </xf>
    <xf numFmtId="0" fontId="0" fillId="15" borderId="18" xfId="0" applyFont="1" applyFill="1" applyBorder="1" applyAlignment="1">
      <alignment horizontal="center"/>
    </xf>
    <xf numFmtId="0" fontId="0" fillId="16" borderId="5" xfId="0" applyFill="1" applyBorder="1" applyAlignment="1">
      <alignment/>
    </xf>
    <xf numFmtId="0" fontId="0" fillId="16" borderId="32" xfId="0" applyFill="1" applyBorder="1" applyAlignment="1">
      <alignment/>
    </xf>
    <xf numFmtId="0" fontId="1" fillId="16" borderId="27" xfId="0" applyFont="1" applyFill="1" applyBorder="1" applyAlignment="1">
      <alignment/>
    </xf>
    <xf numFmtId="0" fontId="1" fillId="16" borderId="30" xfId="0" applyFont="1" applyFill="1" applyBorder="1" applyAlignment="1">
      <alignment/>
    </xf>
    <xf numFmtId="0" fontId="0" fillId="16" borderId="29" xfId="0" applyFont="1" applyFill="1" applyBorder="1" applyAlignment="1">
      <alignment horizontal="center"/>
    </xf>
    <xf numFmtId="164" fontId="15" fillId="16" borderId="0" xfId="0" applyNumberFormat="1" applyFont="1" applyFill="1" applyBorder="1" applyAlignment="1">
      <alignment horizontal="left"/>
    </xf>
    <xf numFmtId="0" fontId="0" fillId="0" borderId="50" xfId="0" applyFill="1" applyBorder="1" applyAlignment="1">
      <alignment horizontal="center"/>
    </xf>
    <xf numFmtId="0" fontId="0" fillId="0" borderId="51" xfId="0" applyFill="1" applyBorder="1" applyAlignment="1">
      <alignment horizontal="center"/>
    </xf>
    <xf numFmtId="0" fontId="0" fillId="0" borderId="52" xfId="0" applyFill="1" applyBorder="1" applyAlignment="1">
      <alignment horizontal="center"/>
    </xf>
    <xf numFmtId="0" fontId="0" fillId="0" borderId="22" xfId="0" applyFont="1" applyFill="1" applyBorder="1" applyAlignment="1">
      <alignment horizontal="center"/>
    </xf>
    <xf numFmtId="0" fontId="0" fillId="0" borderId="53" xfId="0" applyFont="1" applyFill="1" applyBorder="1" applyAlignment="1">
      <alignment horizontal="center"/>
    </xf>
    <xf numFmtId="0" fontId="0" fillId="0" borderId="54" xfId="0" applyFont="1" applyFill="1" applyBorder="1" applyAlignment="1">
      <alignment horizontal="center"/>
    </xf>
    <xf numFmtId="0" fontId="0" fillId="0" borderId="18" xfId="0" applyFont="1" applyFill="1" applyBorder="1" applyAlignment="1">
      <alignment horizontal="center"/>
    </xf>
    <xf numFmtId="0" fontId="0" fillId="0" borderId="21" xfId="0" applyFont="1" applyFill="1" applyBorder="1" applyAlignment="1">
      <alignment horizontal="center"/>
    </xf>
    <xf numFmtId="0" fontId="0" fillId="0" borderId="19" xfId="0" applyFont="1" applyFill="1" applyBorder="1" applyAlignment="1">
      <alignment horizontal="center"/>
    </xf>
    <xf numFmtId="0" fontId="0" fillId="0" borderId="20" xfId="0" applyFont="1" applyFill="1" applyBorder="1" applyAlignment="1">
      <alignment horizontal="center"/>
    </xf>
    <xf numFmtId="0" fontId="0" fillId="0" borderId="55" xfId="0" applyFont="1" applyFill="1" applyBorder="1" applyAlignment="1">
      <alignment horizontal="left"/>
    </xf>
    <xf numFmtId="0" fontId="0" fillId="0" borderId="54" xfId="0" applyFont="1" applyFill="1" applyBorder="1" applyAlignment="1">
      <alignment horizontal="left"/>
    </xf>
    <xf numFmtId="0" fontId="0" fillId="15" borderId="16" xfId="0" applyFill="1" applyBorder="1" applyAlignment="1">
      <alignment horizontal="center"/>
    </xf>
    <xf numFmtId="0" fontId="0" fillId="15" borderId="17" xfId="0" applyFill="1" applyBorder="1" applyAlignment="1">
      <alignment horizontal="center"/>
    </xf>
    <xf numFmtId="0" fontId="0" fillId="15" borderId="47" xfId="0" applyFill="1" applyBorder="1" applyAlignment="1">
      <alignment horizontal="center"/>
    </xf>
    <xf numFmtId="0" fontId="0" fillId="0" borderId="0" xfId="0" applyBorder="1" applyAlignment="1">
      <alignment/>
    </xf>
    <xf numFmtId="0" fontId="0" fillId="7" borderId="26" xfId="0" applyFill="1" applyBorder="1" applyAlignment="1">
      <alignment vertical="center"/>
    </xf>
    <xf numFmtId="0" fontId="2" fillId="6" borderId="0" xfId="0" applyFont="1" applyFill="1" applyBorder="1" applyAlignment="1">
      <alignment horizontal="right" vertical="center"/>
    </xf>
    <xf numFmtId="0" fontId="0" fillId="6" borderId="27" xfId="0" applyFill="1" applyBorder="1" applyAlignment="1">
      <alignment vertical="center"/>
    </xf>
    <xf numFmtId="0" fontId="0" fillId="0" borderId="0" xfId="0" applyAlignment="1">
      <alignment vertical="center"/>
    </xf>
    <xf numFmtId="0" fontId="0" fillId="7" borderId="31" xfId="0" applyFill="1" applyBorder="1" applyAlignment="1">
      <alignment vertical="center"/>
    </xf>
    <xf numFmtId="0" fontId="2" fillId="6" borderId="5" xfId="0" applyFont="1" applyFill="1" applyBorder="1" applyAlignment="1">
      <alignment horizontal="right" vertical="center"/>
    </xf>
    <xf numFmtId="0" fontId="0" fillId="6" borderId="32" xfId="0" applyFill="1" applyBorder="1" applyAlignment="1">
      <alignment vertical="center"/>
    </xf>
    <xf numFmtId="0" fontId="15" fillId="6" borderId="29" xfId="0" applyFont="1" applyFill="1" applyBorder="1" applyAlignment="1">
      <alignment horizontal="center"/>
    </xf>
    <xf numFmtId="0" fontId="0" fillId="0" borderId="56" xfId="0" applyFill="1" applyBorder="1" applyAlignment="1" applyProtection="1">
      <alignment horizontal="center"/>
      <protection locked="0"/>
    </xf>
    <xf numFmtId="0" fontId="0" fillId="0" borderId="57" xfId="0" applyFill="1" applyBorder="1" applyAlignment="1" applyProtection="1">
      <alignment horizontal="center"/>
      <protection locked="0"/>
    </xf>
    <xf numFmtId="0" fontId="0" fillId="0" borderId="58" xfId="0" applyFill="1" applyBorder="1" applyAlignment="1" applyProtection="1">
      <alignment horizontal="center"/>
      <protection locked="0"/>
    </xf>
    <xf numFmtId="0" fontId="0" fillId="0" borderId="59" xfId="0" applyFill="1" applyBorder="1" applyAlignment="1" applyProtection="1">
      <alignment horizontal="center"/>
      <protection locked="0"/>
    </xf>
    <xf numFmtId="0" fontId="0" fillId="0" borderId="60" xfId="0" applyFill="1" applyBorder="1" applyAlignment="1" applyProtection="1">
      <alignment horizontal="center"/>
      <protection locked="0"/>
    </xf>
    <xf numFmtId="0" fontId="0" fillId="0" borderId="61" xfId="0" applyFill="1" applyBorder="1" applyAlignment="1" applyProtection="1">
      <alignment horizontal="center"/>
      <protection locked="0"/>
    </xf>
    <xf numFmtId="0" fontId="0" fillId="0" borderId="62" xfId="0" applyFont="1" applyFill="1" applyBorder="1" applyAlignment="1" applyProtection="1">
      <alignment horizontal="center"/>
      <protection locked="0"/>
    </xf>
    <xf numFmtId="0" fontId="0" fillId="5" borderId="27" xfId="0" applyFont="1" applyFill="1" applyBorder="1" applyAlignment="1">
      <alignment/>
    </xf>
    <xf numFmtId="165" fontId="0" fillId="0" borderId="22" xfId="0" applyNumberFormat="1" applyFont="1" applyBorder="1" applyAlignment="1">
      <alignment horizontal="center"/>
    </xf>
    <xf numFmtId="165" fontId="0" fillId="0" borderId="6" xfId="0" applyNumberFormat="1" applyFont="1" applyBorder="1" applyAlignment="1">
      <alignment horizontal="center"/>
    </xf>
    <xf numFmtId="165" fontId="0" fillId="15" borderId="6" xfId="0" applyNumberFormat="1" applyFont="1" applyFill="1" applyBorder="1" applyAlignment="1">
      <alignment horizontal="center"/>
    </xf>
    <xf numFmtId="2" fontId="0" fillId="0" borderId="22" xfId="0" applyNumberFormat="1" applyFont="1" applyBorder="1" applyAlignment="1">
      <alignment horizontal="center"/>
    </xf>
    <xf numFmtId="2" fontId="0" fillId="0" borderId="6" xfId="0" applyNumberFormat="1" applyFont="1" applyBorder="1" applyAlignment="1">
      <alignment horizontal="center"/>
    </xf>
    <xf numFmtId="2" fontId="0" fillId="15" borderId="6" xfId="0" applyNumberFormat="1" applyFont="1" applyFill="1" applyBorder="1" applyAlignment="1">
      <alignment horizontal="center"/>
    </xf>
    <xf numFmtId="0" fontId="0" fillId="17" borderId="63" xfId="0" applyFill="1" applyBorder="1" applyAlignment="1">
      <alignment/>
    </xf>
    <xf numFmtId="0" fontId="0" fillId="0" borderId="53" xfId="0" applyFill="1" applyBorder="1" applyAlignment="1" applyProtection="1">
      <alignment horizontal="center"/>
      <protection locked="0"/>
    </xf>
    <xf numFmtId="0" fontId="0" fillId="0" borderId="18" xfId="0" applyFill="1" applyBorder="1" applyAlignment="1" applyProtection="1">
      <alignment horizontal="center"/>
      <protection locked="0"/>
    </xf>
    <xf numFmtId="0" fontId="0" fillId="0" borderId="8" xfId="0" applyFont="1" applyFill="1" applyBorder="1" applyAlignment="1">
      <alignment horizontal="center" vertical="center"/>
    </xf>
    <xf numFmtId="0" fontId="1" fillId="6" borderId="5" xfId="0" applyFont="1" applyFill="1" applyBorder="1" applyAlignment="1">
      <alignment horizontal="center" vertical="center"/>
    </xf>
    <xf numFmtId="0" fontId="0" fillId="0" borderId="7" xfId="0" applyFont="1" applyFill="1" applyBorder="1" applyAlignment="1">
      <alignment horizontal="center" vertical="center"/>
    </xf>
    <xf numFmtId="0" fontId="1" fillId="6" borderId="0" xfId="0" applyFont="1" applyFill="1" applyBorder="1" applyAlignment="1">
      <alignment horizontal="center"/>
    </xf>
    <xf numFmtId="0" fontId="0" fillId="0" borderId="6" xfId="0" applyFont="1" applyFill="1" applyBorder="1" applyAlignment="1" applyProtection="1">
      <alignment horizontal="center"/>
      <protection locked="0"/>
    </xf>
    <xf numFmtId="172" fontId="0" fillId="0" borderId="6" xfId="0" applyNumberFormat="1" applyFont="1" applyFill="1" applyBorder="1" applyAlignment="1" applyProtection="1">
      <alignment horizontal="center"/>
      <protection locked="0"/>
    </xf>
    <xf numFmtId="165" fontId="0" fillId="0" borderId="57" xfId="0" applyNumberFormat="1" applyFill="1" applyBorder="1" applyAlignment="1" applyProtection="1">
      <alignment horizontal="center"/>
      <protection locked="0"/>
    </xf>
    <xf numFmtId="0" fontId="0" fillId="0" borderId="22" xfId="0" applyFill="1" applyBorder="1" applyAlignment="1" applyProtection="1">
      <alignment horizontal="center"/>
      <protection locked="0"/>
    </xf>
    <xf numFmtId="165" fontId="0" fillId="0" borderId="59" xfId="0" applyNumberFormat="1" applyFill="1" applyBorder="1" applyAlignment="1" applyProtection="1">
      <alignment horizontal="center"/>
      <protection locked="0"/>
    </xf>
    <xf numFmtId="0" fontId="0" fillId="0" borderId="6" xfId="0" applyFill="1" applyBorder="1" applyAlignment="1" applyProtection="1">
      <alignment horizontal="center"/>
      <protection locked="0"/>
    </xf>
    <xf numFmtId="0" fontId="0" fillId="0" borderId="64" xfId="0" applyFill="1" applyBorder="1" applyAlignment="1" applyProtection="1">
      <alignment horizontal="center"/>
      <protection locked="0"/>
    </xf>
    <xf numFmtId="0" fontId="0" fillId="0" borderId="33" xfId="0" applyFill="1" applyBorder="1" applyAlignment="1" applyProtection="1">
      <alignment horizontal="center"/>
      <protection locked="0"/>
    </xf>
    <xf numFmtId="0" fontId="0" fillId="0" borderId="65" xfId="0" applyFill="1" applyBorder="1" applyAlignment="1" applyProtection="1">
      <alignment horizontal="center"/>
      <protection locked="0"/>
    </xf>
    <xf numFmtId="0" fontId="0" fillId="0" borderId="66" xfId="0" applyFill="1" applyBorder="1" applyAlignment="1" applyProtection="1">
      <alignment horizontal="center"/>
      <protection locked="0"/>
    </xf>
    <xf numFmtId="0" fontId="0" fillId="0" borderId="50" xfId="0" applyFill="1" applyBorder="1" applyAlignment="1" applyProtection="1">
      <alignment horizontal="center"/>
      <protection locked="0"/>
    </xf>
    <xf numFmtId="0" fontId="0" fillId="0" borderId="51" xfId="0" applyFill="1" applyBorder="1" applyAlignment="1" applyProtection="1">
      <alignment horizontal="center"/>
      <protection locked="0"/>
    </xf>
    <xf numFmtId="0" fontId="0" fillId="0" borderId="52" xfId="0" applyFill="1" applyBorder="1" applyAlignment="1" applyProtection="1">
      <alignment horizontal="center"/>
      <protection locked="0"/>
    </xf>
    <xf numFmtId="0" fontId="0" fillId="0" borderId="67" xfId="0" applyFill="1" applyBorder="1" applyAlignment="1" applyProtection="1">
      <alignment horizontal="center"/>
      <protection locked="0"/>
    </xf>
    <xf numFmtId="2" fontId="0" fillId="3" borderId="56" xfId="0" applyNumberFormat="1" applyFill="1" applyBorder="1" applyAlignment="1" applyProtection="1">
      <alignment horizontal="center"/>
      <protection/>
    </xf>
    <xf numFmtId="2" fontId="0" fillId="3" borderId="58" xfId="0" applyNumberFormat="1" applyFill="1" applyBorder="1" applyAlignment="1" applyProtection="1">
      <alignment horizontal="center"/>
      <protection/>
    </xf>
    <xf numFmtId="2" fontId="0" fillId="3" borderId="65" xfId="0" applyNumberFormat="1" applyFill="1" applyBorder="1" applyAlignment="1" applyProtection="1">
      <alignment horizontal="center"/>
      <protection/>
    </xf>
    <xf numFmtId="0" fontId="0" fillId="0" borderId="0" xfId="0" applyAlignment="1" applyProtection="1">
      <alignment/>
      <protection locked="0"/>
    </xf>
    <xf numFmtId="0" fontId="4" fillId="8" borderId="23" xfId="0" applyFont="1" applyFill="1" applyBorder="1" applyAlignment="1" applyProtection="1">
      <alignment/>
      <protection locked="0"/>
    </xf>
    <xf numFmtId="0" fontId="0" fillId="8" borderId="24" xfId="0" applyFill="1" applyBorder="1" applyAlignment="1" applyProtection="1">
      <alignment/>
      <protection locked="0"/>
    </xf>
    <xf numFmtId="0" fontId="1" fillId="8" borderId="26" xfId="0" applyFont="1" applyFill="1" applyBorder="1" applyAlignment="1" applyProtection="1">
      <alignment/>
      <protection locked="0"/>
    </xf>
    <xf numFmtId="0" fontId="0" fillId="8" borderId="0" xfId="0" applyFill="1" applyBorder="1" applyAlignment="1" applyProtection="1">
      <alignment/>
      <protection locked="0"/>
    </xf>
    <xf numFmtId="0" fontId="1" fillId="16" borderId="31" xfId="0" applyFont="1" applyFill="1" applyBorder="1" applyAlignment="1" applyProtection="1">
      <alignment/>
      <protection locked="0"/>
    </xf>
    <xf numFmtId="0" fontId="0" fillId="16" borderId="5" xfId="0" applyFill="1" applyBorder="1" applyAlignment="1" applyProtection="1">
      <alignment/>
      <protection locked="0"/>
    </xf>
    <xf numFmtId="0" fontId="2" fillId="16" borderId="26" xfId="0" applyFont="1" applyFill="1" applyBorder="1" applyAlignment="1" applyProtection="1">
      <alignment/>
      <protection locked="0"/>
    </xf>
    <xf numFmtId="0" fontId="0" fillId="16" borderId="0" xfId="0" applyFill="1" applyBorder="1" applyAlignment="1" applyProtection="1">
      <alignment/>
      <protection locked="0"/>
    </xf>
    <xf numFmtId="0" fontId="1" fillId="16" borderId="26" xfId="0" applyFont="1" applyFill="1" applyBorder="1" applyAlignment="1" applyProtection="1">
      <alignment/>
      <protection locked="0"/>
    </xf>
    <xf numFmtId="0" fontId="1" fillId="16" borderId="0" xfId="0" applyFont="1" applyFill="1" applyBorder="1" applyAlignment="1" applyProtection="1">
      <alignment/>
      <protection locked="0"/>
    </xf>
    <xf numFmtId="0" fontId="2" fillId="16" borderId="28" xfId="0" applyFont="1" applyFill="1" applyBorder="1" applyAlignment="1" applyProtection="1">
      <alignment/>
      <protection locked="0"/>
    </xf>
    <xf numFmtId="0" fontId="0" fillId="16" borderId="29" xfId="0" applyFill="1" applyBorder="1" applyAlignment="1" applyProtection="1">
      <alignment/>
      <protection locked="0"/>
    </xf>
    <xf numFmtId="0" fontId="18" fillId="16" borderId="29" xfId="0" applyFont="1" applyFill="1" applyBorder="1" applyAlignment="1" applyProtection="1">
      <alignment/>
      <protection locked="0"/>
    </xf>
    <xf numFmtId="0" fontId="0" fillId="0" borderId="16" xfId="0" applyFill="1" applyBorder="1" applyAlignment="1">
      <alignment horizontal="center"/>
    </xf>
    <xf numFmtId="0" fontId="0" fillId="0" borderId="17" xfId="0" applyFill="1" applyBorder="1" applyAlignment="1">
      <alignment horizontal="center"/>
    </xf>
    <xf numFmtId="0" fontId="0" fillId="0" borderId="47" xfId="0" applyFill="1" applyBorder="1" applyAlignment="1">
      <alignment horizontal="center"/>
    </xf>
    <xf numFmtId="0" fontId="0" fillId="0" borderId="63" xfId="0" applyFont="1" applyFill="1" applyBorder="1" applyAlignment="1">
      <alignment horizontal="center"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1.emf" /><Relationship Id="rId2" Type="http://schemas.openxmlformats.org/officeDocument/2006/relationships/image" Target="../media/image5.emf" /></Relationships>
</file>

<file path=xl/drawings/_rels/drawing2.xml.rels><?xml version="1.0" encoding="utf-8" standalone="yes"?><Relationships xmlns="http://schemas.openxmlformats.org/package/2006/relationships"><Relationship Id="rId1" Type="http://schemas.openxmlformats.org/officeDocument/2006/relationships/image" Target="../media/image8.emf" /><Relationship Id="rId2" Type="http://schemas.openxmlformats.org/officeDocument/2006/relationships/image" Target="../media/image10.emf" /></Relationships>
</file>

<file path=xl/drawings/_rels/drawing3.x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image" Target="../media/image9.emf" /><Relationship Id="rId2"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66675</xdr:colOff>
      <xdr:row>7</xdr:row>
      <xdr:rowOff>180975</xdr:rowOff>
    </xdr:from>
    <xdr:to>
      <xdr:col>1</xdr:col>
      <xdr:colOff>219075</xdr:colOff>
      <xdr:row>11</xdr:row>
      <xdr:rowOff>38100</xdr:rowOff>
    </xdr:to>
    <xdr:pic>
      <xdr:nvPicPr>
        <xdr:cNvPr id="1" name="OptionButton1"/>
        <xdr:cNvPicPr preferRelativeResize="1">
          <a:picLocks noChangeAspect="1"/>
        </xdr:cNvPicPr>
      </xdr:nvPicPr>
      <xdr:blipFill>
        <a:blip r:embed="rId1"/>
        <a:stretch>
          <a:fillRect/>
        </a:stretch>
      </xdr:blipFill>
      <xdr:spPr>
        <a:xfrm>
          <a:off x="752475" y="1666875"/>
          <a:ext cx="152400" cy="257175"/>
        </a:xfrm>
        <a:prstGeom prst="rect">
          <a:avLst/>
        </a:prstGeom>
        <a:solidFill>
          <a:srgbClr val="FFFFFF"/>
        </a:solidFill>
        <a:ln w="1" cmpd="sng">
          <a:noFill/>
        </a:ln>
      </xdr:spPr>
    </xdr:pic>
    <xdr:clientData fLocksWithSheet="0"/>
  </xdr:twoCellAnchor>
  <xdr:twoCellAnchor editAs="oneCell">
    <xdr:from>
      <xdr:col>1</xdr:col>
      <xdr:colOff>66675</xdr:colOff>
      <xdr:row>11</xdr:row>
      <xdr:rowOff>171450</xdr:rowOff>
    </xdr:from>
    <xdr:to>
      <xdr:col>1</xdr:col>
      <xdr:colOff>219075</xdr:colOff>
      <xdr:row>11</xdr:row>
      <xdr:rowOff>304800</xdr:rowOff>
    </xdr:to>
    <xdr:pic>
      <xdr:nvPicPr>
        <xdr:cNvPr id="2" name="OptionButton2"/>
        <xdr:cNvPicPr preferRelativeResize="1">
          <a:picLocks noChangeAspect="1"/>
        </xdr:cNvPicPr>
      </xdr:nvPicPr>
      <xdr:blipFill>
        <a:blip r:embed="rId2"/>
        <a:stretch>
          <a:fillRect/>
        </a:stretch>
      </xdr:blipFill>
      <xdr:spPr>
        <a:xfrm>
          <a:off x="752475" y="2057400"/>
          <a:ext cx="152400" cy="133350"/>
        </a:xfrm>
        <a:prstGeom prst="rect">
          <a:avLst/>
        </a:prstGeom>
        <a:solidFill>
          <a:srgbClr val="FFFFFF"/>
        </a:solidFill>
        <a:ln w="1" cmpd="sng">
          <a:noFill/>
        </a:ln>
      </xdr:spPr>
    </xdr:pic>
    <xdr:clientData fLock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8</xdr:row>
      <xdr:rowOff>28575</xdr:rowOff>
    </xdr:from>
    <xdr:to>
      <xdr:col>1</xdr:col>
      <xdr:colOff>257175</xdr:colOff>
      <xdr:row>9</xdr:row>
      <xdr:rowOff>38100</xdr:rowOff>
    </xdr:to>
    <xdr:pic>
      <xdr:nvPicPr>
        <xdr:cNvPr id="1" name="CheckBox1"/>
        <xdr:cNvPicPr preferRelativeResize="1">
          <a:picLocks noChangeAspect="1"/>
        </xdr:cNvPicPr>
      </xdr:nvPicPr>
      <xdr:blipFill>
        <a:blip r:embed="rId1"/>
        <a:stretch>
          <a:fillRect/>
        </a:stretch>
      </xdr:blipFill>
      <xdr:spPr>
        <a:xfrm>
          <a:off x="485775" y="1733550"/>
          <a:ext cx="142875" cy="209550"/>
        </a:xfrm>
        <a:prstGeom prst="rect">
          <a:avLst/>
        </a:prstGeom>
        <a:noFill/>
        <a:ln w="9525" cmpd="sng">
          <a:noFill/>
        </a:ln>
      </xdr:spPr>
    </xdr:pic>
    <xdr:clientData/>
  </xdr:twoCellAnchor>
  <xdr:twoCellAnchor editAs="absolute">
    <xdr:from>
      <xdr:col>3</xdr:col>
      <xdr:colOff>247650</xdr:colOff>
      <xdr:row>13</xdr:row>
      <xdr:rowOff>47625</xdr:rowOff>
    </xdr:from>
    <xdr:to>
      <xdr:col>6</xdr:col>
      <xdr:colOff>704850</xdr:colOff>
      <xdr:row>14</xdr:row>
      <xdr:rowOff>142875</xdr:rowOff>
    </xdr:to>
    <xdr:pic>
      <xdr:nvPicPr>
        <xdr:cNvPr id="2" name="CommandButton1"/>
        <xdr:cNvPicPr preferRelativeResize="1">
          <a:picLocks noChangeAspect="1"/>
        </xdr:cNvPicPr>
      </xdr:nvPicPr>
      <xdr:blipFill>
        <a:blip r:embed="rId2"/>
        <a:stretch>
          <a:fillRect/>
        </a:stretch>
      </xdr:blipFill>
      <xdr:spPr>
        <a:xfrm>
          <a:off x="1514475" y="2876550"/>
          <a:ext cx="2781300" cy="2952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800100</xdr:colOff>
      <xdr:row>3</xdr:row>
      <xdr:rowOff>28575</xdr:rowOff>
    </xdr:from>
    <xdr:to>
      <xdr:col>3</xdr:col>
      <xdr:colOff>942975</xdr:colOff>
      <xdr:row>3</xdr:row>
      <xdr:rowOff>228600</xdr:rowOff>
    </xdr:to>
    <xdr:pic>
      <xdr:nvPicPr>
        <xdr:cNvPr id="1" name="CheckBox1"/>
        <xdr:cNvPicPr preferRelativeResize="1">
          <a:picLocks noChangeAspect="1"/>
        </xdr:cNvPicPr>
      </xdr:nvPicPr>
      <xdr:blipFill>
        <a:blip r:embed="rId1"/>
        <a:stretch>
          <a:fillRect/>
        </a:stretch>
      </xdr:blipFill>
      <xdr:spPr>
        <a:xfrm>
          <a:off x="2552700" y="457200"/>
          <a:ext cx="142875" cy="200025"/>
        </a:xfrm>
        <a:prstGeom prst="rect">
          <a:avLst/>
        </a:prstGeom>
        <a:noFill/>
        <a:ln w="9525" cmpd="sng">
          <a:noFill/>
        </a:ln>
      </xdr:spPr>
    </xdr:pic>
    <xdr:clientData/>
  </xdr:twoCellAnchor>
  <xdr:twoCellAnchor editAs="oneCell">
    <xdr:from>
      <xdr:col>7</xdr:col>
      <xdr:colOff>447675</xdr:colOff>
      <xdr:row>3</xdr:row>
      <xdr:rowOff>28575</xdr:rowOff>
    </xdr:from>
    <xdr:to>
      <xdr:col>7</xdr:col>
      <xdr:colOff>590550</xdr:colOff>
      <xdr:row>3</xdr:row>
      <xdr:rowOff>228600</xdr:rowOff>
    </xdr:to>
    <xdr:pic>
      <xdr:nvPicPr>
        <xdr:cNvPr id="2" name="CheckBox2"/>
        <xdr:cNvPicPr preferRelativeResize="1">
          <a:picLocks noChangeAspect="1"/>
        </xdr:cNvPicPr>
      </xdr:nvPicPr>
      <xdr:blipFill>
        <a:blip r:embed="rId2"/>
        <a:stretch>
          <a:fillRect/>
        </a:stretch>
      </xdr:blipFill>
      <xdr:spPr>
        <a:xfrm>
          <a:off x="6210300" y="457200"/>
          <a:ext cx="142875" cy="200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104775</xdr:colOff>
      <xdr:row>18</xdr:row>
      <xdr:rowOff>47625</xdr:rowOff>
    </xdr:from>
    <xdr:to>
      <xdr:col>1</xdr:col>
      <xdr:colOff>257175</xdr:colOff>
      <xdr:row>19</xdr:row>
      <xdr:rowOff>9525</xdr:rowOff>
    </xdr:to>
    <xdr:pic>
      <xdr:nvPicPr>
        <xdr:cNvPr id="1" name="CheckBox1"/>
        <xdr:cNvPicPr preferRelativeResize="1">
          <a:picLocks noChangeAspect="1"/>
        </xdr:cNvPicPr>
      </xdr:nvPicPr>
      <xdr:blipFill>
        <a:blip r:embed="rId1"/>
        <a:stretch>
          <a:fillRect/>
        </a:stretch>
      </xdr:blipFill>
      <xdr:spPr>
        <a:xfrm>
          <a:off x="552450" y="3971925"/>
          <a:ext cx="152400" cy="1714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104775</xdr:colOff>
      <xdr:row>3</xdr:row>
      <xdr:rowOff>9525</xdr:rowOff>
    </xdr:from>
    <xdr:to>
      <xdr:col>1</xdr:col>
      <xdr:colOff>247650</xdr:colOff>
      <xdr:row>3</xdr:row>
      <xdr:rowOff>200025</xdr:rowOff>
    </xdr:to>
    <xdr:pic>
      <xdr:nvPicPr>
        <xdr:cNvPr id="1" name="CheckBox1"/>
        <xdr:cNvPicPr preferRelativeResize="1">
          <a:picLocks noChangeAspect="1"/>
        </xdr:cNvPicPr>
      </xdr:nvPicPr>
      <xdr:blipFill>
        <a:blip r:embed="rId1"/>
        <a:stretch>
          <a:fillRect/>
        </a:stretch>
      </xdr:blipFill>
      <xdr:spPr>
        <a:xfrm>
          <a:off x="695325" y="733425"/>
          <a:ext cx="142875" cy="190500"/>
        </a:xfrm>
        <a:prstGeom prst="rect">
          <a:avLst/>
        </a:prstGeom>
        <a:noFill/>
        <a:ln w="9525" cmpd="sng">
          <a:noFill/>
        </a:ln>
      </xdr:spPr>
    </xdr:pic>
    <xdr:clientData/>
  </xdr:twoCellAnchor>
  <xdr:twoCellAnchor editAs="oneCell">
    <xdr:from>
      <xdr:col>1</xdr:col>
      <xdr:colOff>85725</xdr:colOff>
      <xdr:row>20</xdr:row>
      <xdr:rowOff>28575</xdr:rowOff>
    </xdr:from>
    <xdr:to>
      <xdr:col>1</xdr:col>
      <xdr:colOff>247650</xdr:colOff>
      <xdr:row>20</xdr:row>
      <xdr:rowOff>171450</xdr:rowOff>
    </xdr:to>
    <xdr:pic>
      <xdr:nvPicPr>
        <xdr:cNvPr id="2" name="CheckBox2"/>
        <xdr:cNvPicPr preferRelativeResize="1">
          <a:picLocks noChangeAspect="1"/>
        </xdr:cNvPicPr>
      </xdr:nvPicPr>
      <xdr:blipFill>
        <a:blip r:embed="rId2"/>
        <a:stretch>
          <a:fillRect/>
        </a:stretch>
      </xdr:blipFill>
      <xdr:spPr>
        <a:xfrm>
          <a:off x="676275" y="4219575"/>
          <a:ext cx="161925" cy="142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drawing" Target="../drawings/drawing4.xml" /><Relationship Id="rId4"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drawing" Target="../drawings/drawing5.xml" /><Relationship Id="rId4"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1"/>
  <dimension ref="B1:R75"/>
  <sheetViews>
    <sheetView showGridLines="0" workbookViewId="0" topLeftCell="A1">
      <selection activeCell="G19" sqref="G19"/>
    </sheetView>
  </sheetViews>
  <sheetFormatPr defaultColWidth="9.00390625" defaultRowHeight="15.75"/>
  <cols>
    <col min="5" max="5" width="15.75390625" style="0" customWidth="1"/>
    <col min="6" max="6" width="12.625" style="0" customWidth="1"/>
  </cols>
  <sheetData>
    <row r="1" ht="16.5" thickBot="1">
      <c r="R1" t="b">
        <v>1</v>
      </c>
    </row>
    <row r="2" spans="2:18" ht="21" thickTop="1">
      <c r="B2" s="238" t="s">
        <v>0</v>
      </c>
      <c r="C2" s="239"/>
      <c r="D2" s="239"/>
      <c r="E2" s="239"/>
      <c r="F2" s="106"/>
      <c r="G2" s="107"/>
      <c r="R2" t="b">
        <v>1</v>
      </c>
    </row>
    <row r="3" spans="2:18" ht="16.5" thickBot="1">
      <c r="B3" s="240" t="s">
        <v>125</v>
      </c>
      <c r="C3" s="241"/>
      <c r="D3" s="241"/>
      <c r="E3" s="241"/>
      <c r="F3" s="17"/>
      <c r="G3" s="108"/>
      <c r="R3" t="b">
        <v>1</v>
      </c>
    </row>
    <row r="4" spans="2:18" ht="15.75">
      <c r="B4" s="242" t="s">
        <v>126</v>
      </c>
      <c r="C4" s="243"/>
      <c r="D4" s="243"/>
      <c r="E4" s="243"/>
      <c r="F4" s="169"/>
      <c r="G4" s="170"/>
      <c r="R4" t="b">
        <v>1</v>
      </c>
    </row>
    <row r="5" spans="2:18" ht="15.75" customHeight="1">
      <c r="B5" s="244" t="s">
        <v>52</v>
      </c>
      <c r="C5" s="245"/>
      <c r="D5" s="245"/>
      <c r="E5" s="245"/>
      <c r="F5" s="67">
        <v>5</v>
      </c>
      <c r="G5" s="171" t="s">
        <v>2</v>
      </c>
      <c r="R5" t="b">
        <v>1</v>
      </c>
    </row>
    <row r="6" spans="2:18" ht="15.75" customHeight="1">
      <c r="B6" s="244" t="s">
        <v>56</v>
      </c>
      <c r="C6" s="245"/>
      <c r="D6" s="245"/>
      <c r="E6" s="245"/>
      <c r="F6" s="67">
        <v>400</v>
      </c>
      <c r="G6" s="171" t="s">
        <v>53</v>
      </c>
      <c r="R6" t="b">
        <v>1</v>
      </c>
    </row>
    <row r="7" spans="2:18" ht="15.75" customHeight="1">
      <c r="B7" s="246" t="s">
        <v>99</v>
      </c>
      <c r="C7" s="245"/>
      <c r="D7" s="245"/>
      <c r="E7" s="247"/>
      <c r="F7" s="174">
        <f>SD*60/DT</f>
        <v>4800</v>
      </c>
      <c r="G7" s="171"/>
      <c r="R7" t="b">
        <v>1</v>
      </c>
    </row>
    <row r="8" spans="2:18" ht="15.75" customHeight="1" thickBot="1">
      <c r="B8" s="248" t="s">
        <v>125</v>
      </c>
      <c r="C8" s="249"/>
      <c r="D8" s="250"/>
      <c r="E8" s="249"/>
      <c r="F8" s="173"/>
      <c r="G8" s="172" t="s">
        <v>125</v>
      </c>
      <c r="R8" t="b">
        <v>1</v>
      </c>
    </row>
    <row r="9" ht="15.75" customHeight="1" thickTop="1">
      <c r="R9" t="b">
        <v>1</v>
      </c>
    </row>
    <row r="10" ht="15.75" customHeight="1">
      <c r="R10" t="b">
        <v>0</v>
      </c>
    </row>
    <row r="11" ht="15.75">
      <c r="R11" t="b">
        <v>1</v>
      </c>
    </row>
    <row r="12" spans="2:4" ht="15.75">
      <c r="B12" s="7"/>
      <c r="C12" s="7"/>
      <c r="D12" s="7"/>
    </row>
    <row r="13" spans="2:7" ht="15.75">
      <c r="B13" s="7"/>
      <c r="C13" s="7"/>
      <c r="D13" s="7"/>
      <c r="G13" s="237"/>
    </row>
    <row r="14" spans="2:4" ht="15.75">
      <c r="B14" s="7"/>
      <c r="C14" s="7"/>
      <c r="D14" s="7"/>
    </row>
    <row r="15" spans="2:4" ht="15.75">
      <c r="B15" s="7"/>
      <c r="C15" s="7"/>
      <c r="D15" s="7"/>
    </row>
    <row r="16" spans="2:4" ht="15.75">
      <c r="B16" s="7"/>
      <c r="C16" s="7"/>
      <c r="D16" s="7"/>
    </row>
    <row r="17" spans="2:4" ht="15.75">
      <c r="B17" s="7"/>
      <c r="C17" s="7"/>
      <c r="D17" s="7"/>
    </row>
    <row r="18" spans="2:4" ht="15.75">
      <c r="B18" s="7"/>
      <c r="C18" s="7"/>
      <c r="D18" s="7"/>
    </row>
    <row r="19" spans="2:4" ht="15.75">
      <c r="B19" s="7"/>
      <c r="C19" s="7"/>
      <c r="D19" s="7"/>
    </row>
    <row r="20" spans="2:4" ht="15.75">
      <c r="B20" s="7"/>
      <c r="C20" s="7"/>
      <c r="D20" s="7"/>
    </row>
    <row r="21" spans="2:4" ht="15.75">
      <c r="B21" s="7"/>
      <c r="C21" s="7"/>
      <c r="D21" s="7"/>
    </row>
    <row r="22" spans="2:4" ht="15.75">
      <c r="B22" s="7"/>
      <c r="C22" s="7"/>
      <c r="D22" s="7"/>
    </row>
    <row r="23" spans="2:4" ht="15.75">
      <c r="B23" s="7"/>
      <c r="C23" s="7"/>
      <c r="D23" s="7"/>
    </row>
    <row r="24" spans="2:4" ht="15.75">
      <c r="B24" s="7"/>
      <c r="C24" s="7"/>
      <c r="D24" s="7"/>
    </row>
    <row r="25" spans="2:4" ht="15.75">
      <c r="B25" s="7"/>
      <c r="C25" s="7"/>
      <c r="D25" s="7"/>
    </row>
    <row r="26" spans="2:4" ht="15.75">
      <c r="B26" s="7"/>
      <c r="C26" s="7"/>
      <c r="D26" s="7"/>
    </row>
    <row r="27" spans="2:4" ht="15.75">
      <c r="B27" s="7"/>
      <c r="C27" s="7"/>
      <c r="D27" s="7"/>
    </row>
    <row r="28" spans="2:4" ht="15.75">
      <c r="B28" s="7"/>
      <c r="C28" s="7"/>
      <c r="D28" s="7"/>
    </row>
    <row r="29" spans="2:4" ht="15.75">
      <c r="B29" s="7"/>
      <c r="C29" s="7"/>
      <c r="D29" s="7"/>
    </row>
    <row r="30" spans="2:4" ht="15.75">
      <c r="B30" s="7"/>
      <c r="C30" s="7"/>
      <c r="D30" s="7"/>
    </row>
    <row r="31" spans="2:4" ht="15.75">
      <c r="B31" s="7"/>
      <c r="C31" s="7"/>
      <c r="D31" s="7"/>
    </row>
    <row r="32" spans="2:4" ht="15.75">
      <c r="B32" s="7"/>
      <c r="C32" s="7"/>
      <c r="D32" s="7"/>
    </row>
    <row r="33" spans="2:4" ht="15.75">
      <c r="B33" s="7"/>
      <c r="C33" s="7"/>
      <c r="D33" s="7"/>
    </row>
    <row r="34" spans="2:4" ht="15.75">
      <c r="B34" s="7"/>
      <c r="C34" s="7"/>
      <c r="D34" s="7"/>
    </row>
    <row r="35" spans="2:4" ht="15.75">
      <c r="B35" s="7"/>
      <c r="C35" s="7"/>
      <c r="D35" s="7"/>
    </row>
    <row r="36" spans="2:4" ht="15.75">
      <c r="B36" s="7"/>
      <c r="C36" s="7"/>
      <c r="D36" s="7"/>
    </row>
    <row r="37" spans="2:4" ht="15.75">
      <c r="B37" s="7"/>
      <c r="C37" s="7"/>
      <c r="D37" s="7"/>
    </row>
    <row r="38" spans="2:4" ht="15.75">
      <c r="B38" s="7"/>
      <c r="C38" s="7"/>
      <c r="D38" s="7"/>
    </row>
    <row r="39" spans="2:4" ht="15.75">
      <c r="B39" s="7"/>
      <c r="C39" s="7"/>
      <c r="D39" s="7"/>
    </row>
    <row r="40" spans="2:4" ht="15.75">
      <c r="B40" s="7"/>
      <c r="C40" s="7"/>
      <c r="D40" s="7"/>
    </row>
    <row r="41" spans="2:4" ht="15.75">
      <c r="B41" s="7"/>
      <c r="C41" s="7"/>
      <c r="D41" s="7"/>
    </row>
    <row r="42" spans="2:4" ht="15.75">
      <c r="B42" s="7"/>
      <c r="C42" s="7"/>
      <c r="D42" s="7"/>
    </row>
    <row r="43" spans="2:4" ht="15.75">
      <c r="B43" s="7"/>
      <c r="C43" s="7"/>
      <c r="D43" s="7"/>
    </row>
    <row r="44" spans="2:4" ht="15.75">
      <c r="B44" s="7"/>
      <c r="C44" s="7"/>
      <c r="D44" s="7"/>
    </row>
    <row r="45" spans="2:4" ht="15.75">
      <c r="B45" s="7"/>
      <c r="C45" s="7"/>
      <c r="D45" s="7"/>
    </row>
    <row r="46" spans="2:4" ht="15.75">
      <c r="B46" s="7"/>
      <c r="C46" s="7"/>
      <c r="D46" s="7"/>
    </row>
    <row r="47" spans="2:4" ht="15.75">
      <c r="B47" s="7"/>
      <c r="C47" s="7"/>
      <c r="D47" s="7"/>
    </row>
    <row r="48" spans="2:4" ht="15.75">
      <c r="B48" s="7"/>
      <c r="C48" s="7"/>
      <c r="D48" s="7"/>
    </row>
    <row r="49" spans="2:4" ht="15.75">
      <c r="B49" s="7"/>
      <c r="C49" s="7"/>
      <c r="D49" s="7"/>
    </row>
    <row r="50" spans="2:4" ht="15.75">
      <c r="B50" s="7"/>
      <c r="C50" s="7"/>
      <c r="D50" s="7"/>
    </row>
    <row r="51" spans="2:4" ht="15.75">
      <c r="B51" s="7"/>
      <c r="C51" s="7"/>
      <c r="D51" s="7"/>
    </row>
    <row r="52" spans="2:4" ht="15.75">
      <c r="B52" s="7"/>
      <c r="C52" s="7"/>
      <c r="D52" s="7"/>
    </row>
    <row r="53" spans="2:4" ht="15.75">
      <c r="B53" s="7"/>
      <c r="C53" s="7"/>
      <c r="D53" s="7"/>
    </row>
    <row r="54" spans="2:4" ht="15.75">
      <c r="B54" s="7"/>
      <c r="C54" s="7"/>
      <c r="D54" s="7"/>
    </row>
    <row r="55" spans="2:4" ht="15.75">
      <c r="B55" s="7"/>
      <c r="C55" s="7"/>
      <c r="D55" s="7"/>
    </row>
    <row r="56" spans="2:4" ht="15.75">
      <c r="B56" s="7"/>
      <c r="C56" s="7"/>
      <c r="D56" s="7"/>
    </row>
    <row r="57" spans="2:4" ht="15.75">
      <c r="B57" s="7"/>
      <c r="C57" s="7"/>
      <c r="D57" s="7"/>
    </row>
    <row r="58" spans="2:4" ht="15.75">
      <c r="B58" s="7"/>
      <c r="C58" s="7"/>
      <c r="D58" s="7"/>
    </row>
    <row r="59" spans="2:4" ht="15.75">
      <c r="B59" s="7"/>
      <c r="C59" s="7"/>
      <c r="D59" s="7"/>
    </row>
    <row r="60" spans="2:4" ht="15.75">
      <c r="B60" s="7"/>
      <c r="C60" s="7"/>
      <c r="D60" s="7"/>
    </row>
    <row r="61" spans="2:4" ht="15.75">
      <c r="B61" s="7"/>
      <c r="C61" s="7"/>
      <c r="D61" s="7"/>
    </row>
    <row r="62" spans="2:4" ht="15.75">
      <c r="B62" s="7"/>
      <c r="C62" s="7"/>
      <c r="D62" s="7"/>
    </row>
    <row r="63" spans="2:4" ht="15.75">
      <c r="B63" s="7"/>
      <c r="C63" s="7"/>
      <c r="D63" s="7"/>
    </row>
    <row r="64" spans="2:4" ht="15.75">
      <c r="B64" s="7"/>
      <c r="C64" s="7"/>
      <c r="D64" s="7"/>
    </row>
    <row r="65" spans="2:4" ht="15.75">
      <c r="B65" s="7"/>
      <c r="C65" s="7"/>
      <c r="D65" s="7"/>
    </row>
    <row r="66" spans="2:4" ht="15.75">
      <c r="B66" s="7"/>
      <c r="C66" s="7"/>
      <c r="D66" s="7"/>
    </row>
    <row r="67" spans="2:4" ht="15.75">
      <c r="B67" s="7"/>
      <c r="C67" s="7"/>
      <c r="D67" s="7"/>
    </row>
    <row r="68" spans="2:4" ht="15.75">
      <c r="B68" s="7"/>
      <c r="C68" s="7"/>
      <c r="D68" s="7"/>
    </row>
    <row r="69" spans="2:4" ht="15.75">
      <c r="B69" s="7"/>
      <c r="C69" s="7"/>
      <c r="D69" s="7"/>
    </row>
    <row r="70" spans="2:4" ht="15.75">
      <c r="B70" s="7"/>
      <c r="C70" s="7"/>
      <c r="D70" s="7"/>
    </row>
    <row r="71" spans="2:4" ht="15.75">
      <c r="B71" s="7"/>
      <c r="C71" s="7"/>
      <c r="D71" s="7"/>
    </row>
    <row r="72" spans="2:4" ht="15.75">
      <c r="B72" s="7"/>
      <c r="C72" s="7"/>
      <c r="D72" s="7"/>
    </row>
    <row r="73" spans="2:4" ht="15.75">
      <c r="B73" s="7"/>
      <c r="C73" s="7"/>
      <c r="D73" s="7"/>
    </row>
    <row r="74" spans="2:4" ht="15.75">
      <c r="B74" s="7"/>
      <c r="C74" s="7"/>
      <c r="D74" s="7"/>
    </row>
    <row r="75" spans="2:4" ht="15.75">
      <c r="B75" s="7"/>
      <c r="C75" s="7"/>
      <c r="D75" s="7"/>
    </row>
  </sheetData>
  <sheetProtection sheet="1" objects="1" scenarios="1"/>
  <protectedRanges>
    <protectedRange sqref="F5:F6" name="Range1"/>
  </protectedRanges>
  <dataValidations count="2">
    <dataValidation type="whole" allowBlank="1" showInputMessage="1" showErrorMessage="1" errorTitle="Please, make another selection !" error="You should use an integer as the number of iterations." sqref="F8">
      <formula1>1</formula1>
      <formula2>999999999999999</formula2>
    </dataValidation>
    <dataValidation type="whole" allowBlank="1" showInputMessage="1" showErrorMessage="1" sqref="F7">
      <formula1>1</formula1>
      <formula2>9999999</formula2>
    </dataValidation>
  </dataValidation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4"/>
  <dimension ref="B3:K52"/>
  <sheetViews>
    <sheetView showGridLines="0" workbookViewId="0" topLeftCell="A1">
      <selection activeCell="J7" sqref="J7"/>
    </sheetView>
  </sheetViews>
  <sheetFormatPr defaultColWidth="9.00390625" defaultRowHeight="15.75"/>
  <cols>
    <col min="2" max="2" width="3.50390625" style="0" customWidth="1"/>
    <col min="6" max="6" width="9.375" style="0" customWidth="1"/>
    <col min="8" max="8" width="11.625" style="0" customWidth="1"/>
  </cols>
  <sheetData>
    <row r="2" ht="16.5" thickBot="1"/>
    <row r="3" spans="2:9" ht="21" thickTop="1">
      <c r="B3" s="91" t="s">
        <v>3</v>
      </c>
      <c r="C3" s="92"/>
      <c r="D3" s="92"/>
      <c r="E3" s="92"/>
      <c r="F3" s="92" t="s">
        <v>124</v>
      </c>
      <c r="G3" s="92" t="s">
        <v>124</v>
      </c>
      <c r="H3" s="92" t="s">
        <v>124</v>
      </c>
      <c r="I3" s="93" t="s">
        <v>124</v>
      </c>
    </row>
    <row r="4" spans="2:9" ht="16.5" thickBot="1">
      <c r="B4" s="94" t="s">
        <v>123</v>
      </c>
      <c r="C4" s="40" t="s">
        <v>124</v>
      </c>
      <c r="D4" s="40" t="s">
        <v>124</v>
      </c>
      <c r="E4" s="40" t="s">
        <v>124</v>
      </c>
      <c r="F4" s="40" t="s">
        <v>124</v>
      </c>
      <c r="G4" s="40" t="s">
        <v>124</v>
      </c>
      <c r="H4" s="40" t="s">
        <v>124</v>
      </c>
      <c r="I4" s="95" t="s">
        <v>124</v>
      </c>
    </row>
    <row r="5" spans="2:9" ht="15.75">
      <c r="B5" s="96" t="s">
        <v>123</v>
      </c>
      <c r="C5" s="39" t="s">
        <v>124</v>
      </c>
      <c r="D5" s="39" t="s">
        <v>124</v>
      </c>
      <c r="E5" s="39" t="s">
        <v>124</v>
      </c>
      <c r="F5" s="39" t="s">
        <v>124</v>
      </c>
      <c r="G5" s="39" t="s">
        <v>124</v>
      </c>
      <c r="H5" s="39" t="s">
        <v>124</v>
      </c>
      <c r="I5" s="97" t="s">
        <v>124</v>
      </c>
    </row>
    <row r="6" spans="2:9" ht="15.75">
      <c r="B6" s="86" t="s">
        <v>123</v>
      </c>
      <c r="C6" s="5" t="s">
        <v>49</v>
      </c>
      <c r="D6" s="5"/>
      <c r="E6" s="1"/>
      <c r="F6" s="64">
        <v>290</v>
      </c>
      <c r="G6" s="2" t="s">
        <v>1</v>
      </c>
      <c r="H6" s="1" t="s">
        <v>124</v>
      </c>
      <c r="I6" s="98" t="s">
        <v>124</v>
      </c>
    </row>
    <row r="7" spans="2:9" ht="15.75">
      <c r="B7" s="86" t="s">
        <v>124</v>
      </c>
      <c r="C7" s="2" t="s">
        <v>51</v>
      </c>
      <c r="D7" s="21">
        <f>DT</f>
        <v>5</v>
      </c>
      <c r="E7" s="2" t="s">
        <v>50</v>
      </c>
      <c r="F7" s="2"/>
      <c r="G7" s="2"/>
      <c r="H7" s="2"/>
      <c r="I7" s="99">
        <f>PD*60/DT</f>
        <v>3480</v>
      </c>
    </row>
    <row r="8" spans="2:9" ht="15.75">
      <c r="B8" s="86" t="s">
        <v>124</v>
      </c>
      <c r="C8" s="1" t="s">
        <v>124</v>
      </c>
      <c r="D8" s="1" t="s">
        <v>124</v>
      </c>
      <c r="E8" s="1" t="s">
        <v>124</v>
      </c>
      <c r="F8" s="1" t="s">
        <v>124</v>
      </c>
      <c r="G8" s="1" t="s">
        <v>124</v>
      </c>
      <c r="H8" s="1" t="s">
        <v>124</v>
      </c>
      <c r="I8" s="98" t="s">
        <v>124</v>
      </c>
    </row>
    <row r="9" spans="2:9" ht="15.75">
      <c r="B9" s="86" t="s">
        <v>124</v>
      </c>
      <c r="C9" s="2" t="s">
        <v>4</v>
      </c>
      <c r="D9" s="1" t="s">
        <v>124</v>
      </c>
      <c r="E9" s="1" t="s">
        <v>124</v>
      </c>
      <c r="F9" s="1" t="s">
        <v>124</v>
      </c>
      <c r="G9" s="1" t="s">
        <v>124</v>
      </c>
      <c r="H9" s="1" t="s">
        <v>124</v>
      </c>
      <c r="I9" s="98" t="s">
        <v>124</v>
      </c>
    </row>
    <row r="10" spans="2:9" ht="15.75" hidden="1">
      <c r="B10" s="86" t="s">
        <v>124</v>
      </c>
      <c r="C10" s="1" t="s">
        <v>124</v>
      </c>
      <c r="D10" s="5" t="s">
        <v>5</v>
      </c>
      <c r="E10" s="71">
        <v>17</v>
      </c>
      <c r="F10" s="2" t="s">
        <v>162</v>
      </c>
      <c r="G10" s="1" t="s">
        <v>124</v>
      </c>
      <c r="H10" s="1" t="s">
        <v>124</v>
      </c>
      <c r="I10" s="98" t="s">
        <v>124</v>
      </c>
    </row>
    <row r="11" spans="2:9" ht="15.75" hidden="1">
      <c r="B11" s="86" t="s">
        <v>124</v>
      </c>
      <c r="C11" s="1" t="s">
        <v>124</v>
      </c>
      <c r="D11" s="1" t="s">
        <v>124</v>
      </c>
      <c r="E11" s="1" t="s">
        <v>124</v>
      </c>
      <c r="F11" s="1" t="s">
        <v>124</v>
      </c>
      <c r="G11" s="1" t="s">
        <v>124</v>
      </c>
      <c r="H11" s="1" t="s">
        <v>124</v>
      </c>
      <c r="I11" s="98" t="s">
        <v>124</v>
      </c>
    </row>
    <row r="12" spans="2:9" ht="27" customHeight="1">
      <c r="B12" s="86" t="s">
        <v>124</v>
      </c>
      <c r="C12" s="2" t="s">
        <v>6</v>
      </c>
      <c r="D12" s="1"/>
      <c r="E12" s="1" t="s">
        <v>124</v>
      </c>
      <c r="F12" s="1" t="s">
        <v>124</v>
      </c>
      <c r="G12" s="1" t="s">
        <v>124</v>
      </c>
      <c r="H12" s="1" t="s">
        <v>124</v>
      </c>
      <c r="I12" s="98" t="s">
        <v>124</v>
      </c>
    </row>
    <row r="13" spans="2:9" ht="15.75">
      <c r="B13" s="86" t="s">
        <v>124</v>
      </c>
      <c r="C13" s="2" t="s">
        <v>124</v>
      </c>
      <c r="D13" s="5" t="s">
        <v>7</v>
      </c>
      <c r="E13" s="1"/>
      <c r="F13" s="1"/>
      <c r="G13" s="64">
        <v>16</v>
      </c>
      <c r="H13" s="1" t="s">
        <v>124</v>
      </c>
      <c r="I13" s="98" t="s">
        <v>124</v>
      </c>
    </row>
    <row r="14" spans="2:9" ht="15.75">
      <c r="B14" s="86" t="s">
        <v>124</v>
      </c>
      <c r="C14" s="1" t="s">
        <v>124</v>
      </c>
      <c r="D14" s="5" t="s">
        <v>60</v>
      </c>
      <c r="E14" s="1"/>
      <c r="F14" s="1"/>
      <c r="G14" s="64">
        <v>600</v>
      </c>
      <c r="H14" s="2" t="s">
        <v>2</v>
      </c>
      <c r="I14" s="98" t="s">
        <v>124</v>
      </c>
    </row>
    <row r="15" spans="2:11" ht="15.75">
      <c r="B15" s="86" t="s">
        <v>124</v>
      </c>
      <c r="C15" s="1" t="s">
        <v>124</v>
      </c>
      <c r="D15" s="2" t="s">
        <v>61</v>
      </c>
      <c r="E15" s="1"/>
      <c r="F15" s="1" t="s">
        <v>124</v>
      </c>
      <c r="G15" s="1" t="s">
        <v>124</v>
      </c>
      <c r="H15" s="1" t="s">
        <v>124</v>
      </c>
      <c r="I15" s="100">
        <f>DR/DT</f>
        <v>120</v>
      </c>
      <c r="K15" s="190"/>
    </row>
    <row r="16" spans="2:11" ht="15.75">
      <c r="B16" s="86" t="s">
        <v>124</v>
      </c>
      <c r="C16" s="1" t="s">
        <v>124</v>
      </c>
      <c r="D16" s="1" t="s">
        <v>124</v>
      </c>
      <c r="E16" s="1" t="s">
        <v>124</v>
      </c>
      <c r="F16" s="1" t="s">
        <v>124</v>
      </c>
      <c r="G16" s="1" t="s">
        <v>124</v>
      </c>
      <c r="H16" s="1" t="s">
        <v>124</v>
      </c>
      <c r="I16" s="98" t="s">
        <v>124</v>
      </c>
      <c r="K16" s="190"/>
    </row>
    <row r="17" spans="2:11" ht="15.75">
      <c r="B17" s="86" t="s">
        <v>124</v>
      </c>
      <c r="C17" s="1" t="s">
        <v>124</v>
      </c>
      <c r="D17" s="2" t="s">
        <v>13</v>
      </c>
      <c r="E17" s="1"/>
      <c r="F17" s="1"/>
      <c r="G17" s="1" t="s">
        <v>124</v>
      </c>
      <c r="H17" s="1" t="s">
        <v>124</v>
      </c>
      <c r="I17" s="98" t="s">
        <v>124</v>
      </c>
      <c r="K17" s="190"/>
    </row>
    <row r="18" spans="2:11" ht="15.75">
      <c r="B18" s="86" t="s">
        <v>124</v>
      </c>
      <c r="C18" s="1" t="s">
        <v>124</v>
      </c>
      <c r="D18" s="4" t="s">
        <v>14</v>
      </c>
      <c r="E18" s="5"/>
      <c r="F18" s="4" t="s">
        <v>74</v>
      </c>
      <c r="G18" s="4"/>
      <c r="H18" s="4" t="s">
        <v>75</v>
      </c>
      <c r="I18" s="98"/>
      <c r="K18" s="190"/>
    </row>
    <row r="19" spans="2:11" ht="15.75">
      <c r="B19" s="86"/>
      <c r="C19" s="1"/>
      <c r="D19" s="41">
        <v>1</v>
      </c>
      <c r="E19" s="3"/>
      <c r="F19" s="64">
        <v>231568.7117</v>
      </c>
      <c r="G19" s="80"/>
      <c r="H19" s="64">
        <v>3791553.7426</v>
      </c>
      <c r="I19" s="101"/>
      <c r="K19" s="190"/>
    </row>
    <row r="20" spans="2:9" ht="15.75">
      <c r="B20" s="86"/>
      <c r="C20" s="1"/>
      <c r="D20" s="41">
        <v>2</v>
      </c>
      <c r="E20" s="3"/>
      <c r="F20" s="64">
        <v>233072.7721</v>
      </c>
      <c r="G20" s="80"/>
      <c r="H20" s="64">
        <v>3793603.9817</v>
      </c>
      <c r="I20" s="101"/>
    </row>
    <row r="21" spans="2:9" ht="15.75">
      <c r="B21" s="86"/>
      <c r="C21" s="1"/>
      <c r="D21" s="41">
        <v>5</v>
      </c>
      <c r="E21" s="3"/>
      <c r="F21" s="64">
        <v>236856.3335</v>
      </c>
      <c r="G21" s="80"/>
      <c r="H21" s="64">
        <v>3794839.5058</v>
      </c>
      <c r="I21" s="101"/>
    </row>
    <row r="22" spans="2:9" ht="15.75">
      <c r="B22" s="86"/>
      <c r="C22" s="1"/>
      <c r="D22" s="41">
        <v>6</v>
      </c>
      <c r="E22" s="3"/>
      <c r="F22" s="64">
        <v>236459.33</v>
      </c>
      <c r="G22" s="80"/>
      <c r="H22" s="64">
        <v>3795732.9309</v>
      </c>
      <c r="I22" s="101"/>
    </row>
    <row r="23" spans="2:9" ht="15.75">
      <c r="B23" s="86"/>
      <c r="C23" s="1"/>
      <c r="D23" s="41">
        <v>7</v>
      </c>
      <c r="E23" s="3"/>
      <c r="F23" s="64">
        <v>236662.9499</v>
      </c>
      <c r="G23" s="80"/>
      <c r="H23" s="64">
        <v>3793699.8824</v>
      </c>
      <c r="I23" s="101"/>
    </row>
    <row r="24" spans="2:9" ht="15.75">
      <c r="B24" s="86"/>
      <c r="C24" s="1"/>
      <c r="D24" s="41">
        <v>10</v>
      </c>
      <c r="E24" s="3"/>
      <c r="F24" s="64">
        <v>238396.5605</v>
      </c>
      <c r="G24" s="80"/>
      <c r="H24" s="64">
        <v>3794734.2989</v>
      </c>
      <c r="I24" s="101"/>
    </row>
    <row r="25" spans="2:9" ht="15.75">
      <c r="B25" s="86"/>
      <c r="C25" s="1"/>
      <c r="D25" s="41">
        <v>12</v>
      </c>
      <c r="E25" s="3"/>
      <c r="F25" s="64">
        <v>239756.4195</v>
      </c>
      <c r="G25" s="80"/>
      <c r="H25" s="64">
        <v>3795151.8743</v>
      </c>
      <c r="I25" s="101"/>
    </row>
    <row r="26" spans="2:9" ht="15.75">
      <c r="B26" s="86"/>
      <c r="C26" s="1"/>
      <c r="D26" s="41">
        <v>14</v>
      </c>
      <c r="E26" s="3"/>
      <c r="F26" s="64">
        <v>234644.3966</v>
      </c>
      <c r="G26" s="80"/>
      <c r="H26" s="64">
        <v>3793655.021</v>
      </c>
      <c r="I26" s="101"/>
    </row>
    <row r="27" spans="2:9" ht="15.75">
      <c r="B27" s="86"/>
      <c r="C27" s="1"/>
      <c r="D27" s="41">
        <v>34</v>
      </c>
      <c r="E27" s="3"/>
      <c r="F27" s="64">
        <v>237777.6768</v>
      </c>
      <c r="G27" s="80"/>
      <c r="H27" s="64">
        <v>3796476.9739</v>
      </c>
      <c r="I27" s="101"/>
    </row>
    <row r="28" spans="2:9" ht="15.75">
      <c r="B28" s="86"/>
      <c r="C28" s="1"/>
      <c r="D28" s="41">
        <v>35</v>
      </c>
      <c r="E28" s="3"/>
      <c r="F28" s="64">
        <v>238787.2374</v>
      </c>
      <c r="G28" s="80"/>
      <c r="H28" s="64">
        <v>3796056.2956</v>
      </c>
      <c r="I28" s="101"/>
    </row>
    <row r="29" spans="2:9" ht="15.75">
      <c r="B29" s="86"/>
      <c r="C29" s="1"/>
      <c r="D29" s="41">
        <v>41</v>
      </c>
      <c r="E29" s="3"/>
      <c r="F29" s="64">
        <v>233758.5726</v>
      </c>
      <c r="G29" s="80"/>
      <c r="H29" s="64">
        <v>3794401.0867</v>
      </c>
      <c r="I29" s="101"/>
    </row>
    <row r="30" spans="2:9" ht="15.75">
      <c r="B30" s="86"/>
      <c r="C30" s="1"/>
      <c r="D30" s="41">
        <v>42</v>
      </c>
      <c r="E30" s="3"/>
      <c r="F30" s="64">
        <v>235620.4058</v>
      </c>
      <c r="G30" s="80"/>
      <c r="H30" s="64">
        <v>3795906.558</v>
      </c>
      <c r="I30" s="101"/>
    </row>
    <row r="31" spans="2:9" ht="15.75">
      <c r="B31" s="86"/>
      <c r="C31" s="1"/>
      <c r="D31" s="41">
        <v>52</v>
      </c>
      <c r="E31" s="3"/>
      <c r="F31" s="64">
        <v>234840.6096</v>
      </c>
      <c r="G31" s="80"/>
      <c r="H31" s="64">
        <v>3792778.0814</v>
      </c>
      <c r="I31" s="101"/>
    </row>
    <row r="32" spans="2:9" ht="15.75">
      <c r="B32" s="86"/>
      <c r="C32" s="1"/>
      <c r="D32" s="41">
        <v>61</v>
      </c>
      <c r="E32" s="3"/>
      <c r="F32" s="64">
        <v>233122.6924</v>
      </c>
      <c r="G32" s="80"/>
      <c r="H32" s="64">
        <v>3791785.0733</v>
      </c>
      <c r="I32" s="101"/>
    </row>
    <row r="33" spans="2:9" ht="15.75">
      <c r="B33" s="86"/>
      <c r="C33" s="1"/>
      <c r="D33" s="41">
        <v>64</v>
      </c>
      <c r="E33" s="3"/>
      <c r="F33" s="64">
        <v>236523.6428</v>
      </c>
      <c r="G33" s="80"/>
      <c r="H33" s="64">
        <v>3792701.0902</v>
      </c>
      <c r="I33" s="101"/>
    </row>
    <row r="34" spans="2:9" ht="15.75">
      <c r="B34" s="86"/>
      <c r="C34" s="1"/>
      <c r="D34" s="41">
        <v>65</v>
      </c>
      <c r="E34" s="3"/>
      <c r="F34" s="64">
        <v>238663.3566</v>
      </c>
      <c r="G34" s="80"/>
      <c r="H34" s="64">
        <v>3793326.2882</v>
      </c>
      <c r="I34" s="101"/>
    </row>
    <row r="35" spans="2:9" ht="15.75">
      <c r="B35" s="86"/>
      <c r="C35" s="1"/>
      <c r="D35" s="41"/>
      <c r="E35" s="3"/>
      <c r="F35" s="64"/>
      <c r="G35" s="80"/>
      <c r="H35" s="64"/>
      <c r="I35" s="101"/>
    </row>
    <row r="36" spans="2:9" ht="15.75">
      <c r="B36" s="86"/>
      <c r="C36" s="1"/>
      <c r="D36" s="41"/>
      <c r="E36" s="3"/>
      <c r="F36" s="64"/>
      <c r="G36" s="80"/>
      <c r="H36" s="64"/>
      <c r="I36" s="101"/>
    </row>
    <row r="37" spans="2:9" ht="15.75">
      <c r="B37" s="86"/>
      <c r="C37" s="1"/>
      <c r="D37" s="41"/>
      <c r="E37" s="3"/>
      <c r="F37" s="64"/>
      <c r="G37" s="80"/>
      <c r="H37" s="64"/>
      <c r="I37" s="101"/>
    </row>
    <row r="38" spans="2:9" ht="15.75">
      <c r="B38" s="86"/>
      <c r="C38" s="1"/>
      <c r="D38" s="41"/>
      <c r="E38" s="3"/>
      <c r="F38" s="64"/>
      <c r="G38" s="80"/>
      <c r="H38" s="64"/>
      <c r="I38" s="101"/>
    </row>
    <row r="39" spans="2:9" ht="15.75">
      <c r="B39" s="86"/>
      <c r="C39" s="1"/>
      <c r="D39" s="41"/>
      <c r="E39" s="3"/>
      <c r="F39" s="64"/>
      <c r="G39" s="80"/>
      <c r="H39" s="64"/>
      <c r="I39" s="101"/>
    </row>
    <row r="40" spans="2:9" ht="15.75">
      <c r="B40" s="86"/>
      <c r="C40" s="1"/>
      <c r="D40" s="41"/>
      <c r="E40" s="3"/>
      <c r="F40" s="64"/>
      <c r="G40" s="80"/>
      <c r="H40" s="64"/>
      <c r="I40" s="101"/>
    </row>
    <row r="41" spans="2:9" ht="15.75">
      <c r="B41" s="86"/>
      <c r="C41" s="1"/>
      <c r="D41" s="41"/>
      <c r="E41" s="3"/>
      <c r="F41" s="64"/>
      <c r="G41" s="80"/>
      <c r="H41" s="64"/>
      <c r="I41" s="101"/>
    </row>
    <row r="42" spans="2:9" ht="15.75">
      <c r="B42" s="86"/>
      <c r="C42" s="1"/>
      <c r="D42" s="41"/>
      <c r="E42" s="3"/>
      <c r="F42" s="64"/>
      <c r="G42" s="80"/>
      <c r="H42" s="64"/>
      <c r="I42" s="101"/>
    </row>
    <row r="43" spans="2:9" ht="15.75">
      <c r="B43" s="86"/>
      <c r="C43" s="1"/>
      <c r="D43" s="41"/>
      <c r="E43" s="3"/>
      <c r="F43" s="64"/>
      <c r="G43" s="80"/>
      <c r="H43" s="64"/>
      <c r="I43" s="101"/>
    </row>
    <row r="44" spans="2:9" ht="15.75">
      <c r="B44" s="86"/>
      <c r="C44" s="1"/>
      <c r="D44" s="41"/>
      <c r="E44" s="3"/>
      <c r="F44" s="64"/>
      <c r="G44" s="80"/>
      <c r="H44" s="64"/>
      <c r="I44" s="101"/>
    </row>
    <row r="45" spans="2:9" ht="15.75">
      <c r="B45" s="86"/>
      <c r="C45" s="1"/>
      <c r="D45" s="41"/>
      <c r="E45" s="3"/>
      <c r="F45" s="64"/>
      <c r="G45" s="80"/>
      <c r="H45" s="64"/>
      <c r="I45" s="101"/>
    </row>
    <row r="46" spans="2:9" ht="15.75">
      <c r="B46" s="86"/>
      <c r="C46" s="1"/>
      <c r="D46" s="41"/>
      <c r="E46" s="3"/>
      <c r="F46" s="64"/>
      <c r="G46" s="80"/>
      <c r="H46" s="64"/>
      <c r="I46" s="101"/>
    </row>
    <row r="47" spans="2:9" ht="15.75">
      <c r="B47" s="86"/>
      <c r="C47" s="1"/>
      <c r="D47" s="41"/>
      <c r="E47" s="3"/>
      <c r="F47" s="64"/>
      <c r="G47" s="80"/>
      <c r="H47" s="64"/>
      <c r="I47" s="101"/>
    </row>
    <row r="48" spans="2:9" ht="15.75">
      <c r="B48" s="86"/>
      <c r="C48" s="1"/>
      <c r="D48" s="41"/>
      <c r="E48" s="3"/>
      <c r="F48" s="64"/>
      <c r="G48" s="80"/>
      <c r="H48" s="64"/>
      <c r="I48" s="101"/>
    </row>
    <row r="49" spans="2:9" ht="15.75">
      <c r="B49" s="86"/>
      <c r="C49" s="1"/>
      <c r="D49" s="41"/>
      <c r="E49" s="3"/>
      <c r="F49" s="64"/>
      <c r="G49" s="80"/>
      <c r="H49" s="64"/>
      <c r="I49" s="101"/>
    </row>
    <row r="50" spans="2:9" ht="15.75">
      <c r="B50" s="86"/>
      <c r="C50" s="1"/>
      <c r="D50" s="41"/>
      <c r="E50" s="3"/>
      <c r="F50" s="64"/>
      <c r="G50" s="80"/>
      <c r="H50" s="64"/>
      <c r="I50" s="101"/>
    </row>
    <row r="51" spans="2:9" ht="15.75">
      <c r="B51" s="86"/>
      <c r="C51" s="1"/>
      <c r="D51" s="41"/>
      <c r="E51" s="3"/>
      <c r="F51" s="64"/>
      <c r="G51" s="80"/>
      <c r="H51" s="64"/>
      <c r="I51" s="101"/>
    </row>
    <row r="52" spans="2:9" ht="16.5" thickBot="1">
      <c r="B52" s="88"/>
      <c r="C52" s="102"/>
      <c r="D52" s="103"/>
      <c r="E52" s="104"/>
      <c r="F52" s="103"/>
      <c r="G52" s="104"/>
      <c r="H52" s="103"/>
      <c r="I52" s="105"/>
    </row>
    <row r="53" ht="16.5" thickTop="1"/>
  </sheetData>
  <sheetProtection/>
  <protectedRanges>
    <protectedRange sqref="G14" name="Range3"/>
    <protectedRange sqref="F6" name="Range1"/>
    <protectedRange sqref="E10" name="Range2"/>
    <protectedRange sqref="G13" name="Range4"/>
  </protectedRanges>
  <dataValidations count="1">
    <dataValidation type="whole" allowBlank="1" showInputMessage="1" showErrorMessage="1" sqref="I7">
      <formula1>1</formula1>
      <formula2>9999999999999</formula2>
    </dataValidation>
  </dataValidations>
  <printOptions/>
  <pageMargins left="0.75" right="0.75" top="1" bottom="1" header="0.5" footer="0.5"/>
  <pageSetup horizontalDpi="96" verticalDpi="96" orientation="portrait" r:id="rId4"/>
  <drawing r:id="rId3"/>
  <legacyDrawing r:id="rId2"/>
</worksheet>
</file>

<file path=xl/worksheets/sheet3.xml><?xml version="1.0" encoding="utf-8"?>
<worksheet xmlns="http://schemas.openxmlformats.org/spreadsheetml/2006/main" xmlns:r="http://schemas.openxmlformats.org/officeDocument/2006/relationships">
  <sheetPr codeName="Sheet2"/>
  <dimension ref="B2:J68"/>
  <sheetViews>
    <sheetView showGridLines="0" workbookViewId="0" topLeftCell="A1">
      <selection activeCell="L13" sqref="L13"/>
    </sheetView>
  </sheetViews>
  <sheetFormatPr defaultColWidth="9.00390625" defaultRowHeight="15.75"/>
  <cols>
    <col min="1" max="1" width="4.875" style="0" customWidth="1"/>
    <col min="2" max="2" width="4.125" style="0" customWidth="1"/>
    <col min="3" max="3" width="7.625" style="0" customWidth="1"/>
    <col min="4" max="4" width="9.75390625" style="0" bestFit="1" customWidth="1"/>
    <col min="5" max="5" width="10.875" style="0" customWidth="1"/>
    <col min="6" max="6" width="9.875" style="0" customWidth="1"/>
    <col min="7" max="7" width="10.875" style="0" bestFit="1" customWidth="1"/>
    <col min="8" max="8" width="10.375" style="0" bestFit="1" customWidth="1"/>
    <col min="9" max="9" width="3.875" style="0" customWidth="1"/>
    <col min="10" max="10" width="9.50390625" style="0" bestFit="1" customWidth="1"/>
    <col min="11" max="11" width="3.625" style="0" customWidth="1"/>
    <col min="13" max="13" width="9.00390625" style="0" hidden="1" customWidth="1"/>
  </cols>
  <sheetData>
    <row r="1" s="76" customFormat="1" ht="16.5" thickBot="1"/>
    <row r="2" spans="2:8" ht="23.25" thickTop="1">
      <c r="B2" s="81" t="s">
        <v>100</v>
      </c>
      <c r="C2" s="82"/>
      <c r="D2" s="82"/>
      <c r="E2" s="82"/>
      <c r="F2" s="82"/>
      <c r="G2" s="82"/>
      <c r="H2" s="83"/>
    </row>
    <row r="3" spans="2:8" ht="15.75">
      <c r="B3" s="84"/>
      <c r="C3" s="23"/>
      <c r="D3" s="23"/>
      <c r="E3" s="23"/>
      <c r="F3" s="23"/>
      <c r="G3" s="23"/>
      <c r="H3" s="85"/>
    </row>
    <row r="4" spans="2:8" ht="15.75">
      <c r="B4" s="86"/>
      <c r="C4" s="11"/>
      <c r="D4" s="11"/>
      <c r="E4" s="11"/>
      <c r="F4" s="11"/>
      <c r="G4" s="11"/>
      <c r="H4" s="87"/>
    </row>
    <row r="5" spans="2:8" ht="15.75">
      <c r="B5" s="86"/>
      <c r="C5" s="12" t="s">
        <v>9</v>
      </c>
      <c r="D5" s="11"/>
      <c r="E5" s="11"/>
      <c r="F5" s="22" t="s">
        <v>10</v>
      </c>
      <c r="G5" s="220">
        <v>35</v>
      </c>
      <c r="H5" s="87"/>
    </row>
    <row r="6" spans="2:8" ht="15.75">
      <c r="B6" s="86"/>
      <c r="C6" s="11"/>
      <c r="D6" s="11"/>
      <c r="E6" s="11"/>
      <c r="F6" s="22" t="s">
        <v>11</v>
      </c>
      <c r="G6" s="220">
        <v>1</v>
      </c>
      <c r="H6" s="87"/>
    </row>
    <row r="7" spans="2:8" ht="15.75">
      <c r="B7" s="86"/>
      <c r="C7" s="11"/>
      <c r="D7" s="11"/>
      <c r="E7" s="11"/>
      <c r="F7" s="22" t="s">
        <v>57</v>
      </c>
      <c r="G7" s="221">
        <v>0.003368</v>
      </c>
      <c r="H7" s="87"/>
    </row>
    <row r="8" spans="2:8" ht="15.75">
      <c r="B8" s="86"/>
      <c r="C8" s="11"/>
      <c r="D8" s="11"/>
      <c r="E8" s="11"/>
      <c r="F8" s="22"/>
      <c r="G8" s="24"/>
      <c r="H8" s="87"/>
    </row>
    <row r="9" spans="2:8" ht="15.75">
      <c r="B9" s="86"/>
      <c r="C9" s="12" t="s">
        <v>8</v>
      </c>
      <c r="D9" s="11"/>
      <c r="E9" s="11"/>
      <c r="F9" s="22"/>
      <c r="G9" s="24"/>
      <c r="H9" s="87"/>
    </row>
    <row r="10" spans="2:8" ht="16.5" thickBot="1">
      <c r="B10" s="88"/>
      <c r="C10" s="89"/>
      <c r="D10" s="89"/>
      <c r="E10" s="89"/>
      <c r="F10" s="89"/>
      <c r="G10" s="89"/>
      <c r="H10" s="90"/>
    </row>
    <row r="11" ht="17.25" thickBot="1" thickTop="1"/>
    <row r="12" spans="2:9" ht="23.25" thickTop="1">
      <c r="B12" s="81" t="s">
        <v>101</v>
      </c>
      <c r="C12" s="82"/>
      <c r="D12" s="82"/>
      <c r="E12" s="82"/>
      <c r="F12" s="82"/>
      <c r="G12" s="82"/>
      <c r="H12" s="82"/>
      <c r="I12" s="83" t="s">
        <v>123</v>
      </c>
    </row>
    <row r="13" spans="2:9" ht="15.75">
      <c r="B13" s="84" t="s">
        <v>123</v>
      </c>
      <c r="C13" s="23"/>
      <c r="D13" s="23"/>
      <c r="E13" s="23"/>
      <c r="F13" s="23"/>
      <c r="G13" s="23"/>
      <c r="H13" s="23"/>
      <c r="I13" s="85" t="s">
        <v>123</v>
      </c>
    </row>
    <row r="14" spans="2:9" ht="15.75">
      <c r="B14" s="86" t="s">
        <v>123</v>
      </c>
      <c r="C14" s="11"/>
      <c r="D14" s="11"/>
      <c r="E14" s="11"/>
      <c r="F14" s="11"/>
      <c r="G14" s="11"/>
      <c r="H14" s="11"/>
      <c r="I14" s="87" t="s">
        <v>123</v>
      </c>
    </row>
    <row r="15" spans="2:9" ht="16.5" thickBot="1">
      <c r="B15" s="86" t="s">
        <v>123</v>
      </c>
      <c r="C15" s="11"/>
      <c r="D15" s="11"/>
      <c r="E15" s="11"/>
      <c r="F15" s="11"/>
      <c r="G15" s="11"/>
      <c r="H15" s="11"/>
      <c r="I15" s="87" t="s">
        <v>123</v>
      </c>
    </row>
    <row r="16" spans="2:9" ht="15.75">
      <c r="B16" s="86"/>
      <c r="C16" s="68" t="s">
        <v>37</v>
      </c>
      <c r="D16" s="68" t="s">
        <v>84</v>
      </c>
      <c r="E16" s="68" t="s">
        <v>81</v>
      </c>
      <c r="F16" s="68" t="s">
        <v>82</v>
      </c>
      <c r="G16" s="68" t="s">
        <v>27</v>
      </c>
      <c r="H16" s="68" t="s">
        <v>83</v>
      </c>
      <c r="I16" s="87" t="s">
        <v>123</v>
      </c>
    </row>
    <row r="17" spans="2:9" ht="16.5" thickBot="1">
      <c r="B17" s="86"/>
      <c r="C17" s="69" t="s">
        <v>86</v>
      </c>
      <c r="D17" s="69" t="s">
        <v>85</v>
      </c>
      <c r="E17" s="70" t="s">
        <v>12</v>
      </c>
      <c r="F17" s="70" t="s">
        <v>12</v>
      </c>
      <c r="G17" s="70"/>
      <c r="H17" s="70"/>
      <c r="I17" s="87" t="s">
        <v>123</v>
      </c>
    </row>
    <row r="18" spans="2:10" ht="15.75">
      <c r="B18" s="86"/>
      <c r="C18" s="77">
        <v>1</v>
      </c>
      <c r="D18" s="77">
        <v>7</v>
      </c>
      <c r="E18" s="210">
        <v>18</v>
      </c>
      <c r="F18" s="210">
        <v>3</v>
      </c>
      <c r="G18" s="207">
        <v>0.05</v>
      </c>
      <c r="H18" s="78">
        <v>1</v>
      </c>
      <c r="I18" s="206"/>
      <c r="J18" s="76"/>
    </row>
    <row r="19" spans="2:10" ht="15.75">
      <c r="B19" s="86"/>
      <c r="C19" s="67">
        <v>2</v>
      </c>
      <c r="D19" s="67">
        <v>8</v>
      </c>
      <c r="E19" s="211">
        <v>22</v>
      </c>
      <c r="F19" s="211">
        <v>3.5</v>
      </c>
      <c r="G19" s="208">
        <v>0.05</v>
      </c>
      <c r="H19" s="79">
        <v>1</v>
      </c>
      <c r="I19" s="206"/>
      <c r="J19" s="76"/>
    </row>
    <row r="20" spans="2:10" ht="15.75">
      <c r="B20" s="86"/>
      <c r="C20" s="67">
        <v>3</v>
      </c>
      <c r="D20" s="67">
        <v>6</v>
      </c>
      <c r="E20" s="211">
        <v>25</v>
      </c>
      <c r="F20" s="211">
        <v>4.3</v>
      </c>
      <c r="G20" s="208">
        <v>0.05</v>
      </c>
      <c r="H20" s="79">
        <v>1</v>
      </c>
      <c r="I20" s="206"/>
      <c r="J20" s="76"/>
    </row>
    <row r="21" spans="2:10" ht="15.75">
      <c r="B21" s="86"/>
      <c r="C21" s="67">
        <v>4</v>
      </c>
      <c r="D21" s="67">
        <v>5</v>
      </c>
      <c r="E21" s="211">
        <v>28</v>
      </c>
      <c r="F21" s="211">
        <v>3.1</v>
      </c>
      <c r="G21" s="208">
        <v>0.05</v>
      </c>
      <c r="H21" s="79">
        <v>1</v>
      </c>
      <c r="I21" s="206"/>
      <c r="J21" s="76"/>
    </row>
    <row r="22" spans="2:10" ht="15.75">
      <c r="B22" s="86"/>
      <c r="C22" s="67">
        <v>5</v>
      </c>
      <c r="D22" s="67">
        <v>10</v>
      </c>
      <c r="E22" s="211">
        <v>22.4</v>
      </c>
      <c r="F22" s="211">
        <v>4</v>
      </c>
      <c r="G22" s="208">
        <v>0.05</v>
      </c>
      <c r="H22" s="79">
        <v>1</v>
      </c>
      <c r="I22" s="206"/>
      <c r="J22" s="76"/>
    </row>
    <row r="23" spans="2:10" ht="15.75">
      <c r="B23" s="86"/>
      <c r="C23" s="67">
        <v>6</v>
      </c>
      <c r="D23" s="67">
        <v>11</v>
      </c>
      <c r="E23" s="211">
        <v>29.4</v>
      </c>
      <c r="F23" s="211">
        <v>4.2</v>
      </c>
      <c r="G23" s="208">
        <v>0.05</v>
      </c>
      <c r="H23" s="79">
        <v>1</v>
      </c>
      <c r="I23" s="206"/>
      <c r="J23" s="76"/>
    </row>
    <row r="24" spans="2:10" ht="15.75">
      <c r="B24" s="86"/>
      <c r="C24" s="67">
        <v>7</v>
      </c>
      <c r="D24" s="67">
        <v>9</v>
      </c>
      <c r="E24" s="211">
        <v>23</v>
      </c>
      <c r="F24" s="211">
        <v>4.35</v>
      </c>
      <c r="G24" s="208">
        <v>0.05</v>
      </c>
      <c r="H24" s="79">
        <v>1</v>
      </c>
      <c r="I24" s="206"/>
      <c r="J24" s="76"/>
    </row>
    <row r="25" spans="2:10" ht="15.75">
      <c r="B25" s="86"/>
      <c r="C25" s="67">
        <v>8</v>
      </c>
      <c r="D25" s="67">
        <v>3</v>
      </c>
      <c r="E25" s="211">
        <v>22</v>
      </c>
      <c r="F25" s="211">
        <v>4.1</v>
      </c>
      <c r="G25" s="208">
        <v>0.05</v>
      </c>
      <c r="H25" s="79">
        <v>1</v>
      </c>
      <c r="I25" s="206"/>
      <c r="J25" s="76"/>
    </row>
    <row r="26" spans="2:10" ht="15.75">
      <c r="B26" s="86"/>
      <c r="C26" s="67">
        <v>9</v>
      </c>
      <c r="D26" s="67">
        <v>12</v>
      </c>
      <c r="E26" s="211">
        <v>30</v>
      </c>
      <c r="F26" s="211">
        <v>4.4</v>
      </c>
      <c r="G26" s="208">
        <v>0.05</v>
      </c>
      <c r="H26" s="79">
        <v>1</v>
      </c>
      <c r="I26" s="206"/>
      <c r="J26" s="76"/>
    </row>
    <row r="27" spans="2:10" ht="15.75">
      <c r="B27" s="86"/>
      <c r="C27" s="67">
        <v>10</v>
      </c>
      <c r="D27" s="67">
        <v>14</v>
      </c>
      <c r="E27" s="211">
        <v>25</v>
      </c>
      <c r="F27" s="211">
        <v>4.3</v>
      </c>
      <c r="G27" s="208">
        <v>0.05</v>
      </c>
      <c r="H27" s="79">
        <v>1</v>
      </c>
      <c r="I27" s="206"/>
      <c r="J27" s="76"/>
    </row>
    <row r="28" spans="2:10" ht="15.75">
      <c r="B28" s="86"/>
      <c r="C28" s="67">
        <v>11</v>
      </c>
      <c r="D28" s="67">
        <v>11</v>
      </c>
      <c r="E28" s="211">
        <v>30</v>
      </c>
      <c r="F28" s="211">
        <v>3.4</v>
      </c>
      <c r="G28" s="208">
        <v>0.05</v>
      </c>
      <c r="H28" s="79">
        <v>1</v>
      </c>
      <c r="I28" s="206"/>
      <c r="J28" s="76"/>
    </row>
    <row r="29" spans="2:10" ht="15.75">
      <c r="B29" s="86"/>
      <c r="C29" s="67">
        <v>12</v>
      </c>
      <c r="D29" s="67">
        <v>15</v>
      </c>
      <c r="E29" s="211">
        <v>30</v>
      </c>
      <c r="F29" s="211">
        <v>3.55</v>
      </c>
      <c r="G29" s="208">
        <v>0.05</v>
      </c>
      <c r="H29" s="79">
        <v>1</v>
      </c>
      <c r="I29" s="206"/>
      <c r="J29" s="76"/>
    </row>
    <row r="30" spans="2:10" ht="15.75">
      <c r="B30" s="86"/>
      <c r="C30" s="67">
        <v>13</v>
      </c>
      <c r="D30" s="67">
        <v>7</v>
      </c>
      <c r="E30" s="211">
        <v>27</v>
      </c>
      <c r="F30" s="211">
        <v>4.5</v>
      </c>
      <c r="G30" s="208">
        <v>0.05</v>
      </c>
      <c r="H30" s="79">
        <v>1</v>
      </c>
      <c r="I30" s="206"/>
      <c r="J30" s="76"/>
    </row>
    <row r="31" spans="2:10" ht="15.75">
      <c r="B31" s="86"/>
      <c r="C31" s="67">
        <v>14</v>
      </c>
      <c r="D31" s="67">
        <v>8</v>
      </c>
      <c r="E31" s="211">
        <v>30</v>
      </c>
      <c r="F31" s="211">
        <v>4.7</v>
      </c>
      <c r="G31" s="208">
        <v>0.05</v>
      </c>
      <c r="H31" s="79">
        <v>1</v>
      </c>
      <c r="I31" s="206"/>
      <c r="J31" s="76"/>
    </row>
    <row r="32" spans="2:10" ht="15.75">
      <c r="B32" s="86"/>
      <c r="C32" s="67">
        <v>15</v>
      </c>
      <c r="D32" s="67">
        <v>11</v>
      </c>
      <c r="E32" s="211">
        <v>50</v>
      </c>
      <c r="F32" s="211">
        <v>5</v>
      </c>
      <c r="G32" s="208">
        <v>0.05</v>
      </c>
      <c r="H32" s="79">
        <v>1</v>
      </c>
      <c r="I32" s="206"/>
      <c r="J32" s="76"/>
    </row>
    <row r="33" spans="2:10" ht="15.75">
      <c r="B33" s="86"/>
      <c r="C33" s="67">
        <v>16</v>
      </c>
      <c r="D33" s="67">
        <v>8</v>
      </c>
      <c r="E33" s="211">
        <v>25</v>
      </c>
      <c r="F33" s="211">
        <v>3.5</v>
      </c>
      <c r="G33" s="208">
        <v>0.05</v>
      </c>
      <c r="H33" s="79">
        <v>1</v>
      </c>
      <c r="I33" s="206"/>
      <c r="J33" s="76"/>
    </row>
    <row r="34" spans="2:10" ht="15.75">
      <c r="B34" s="86"/>
      <c r="C34" s="67">
        <v>17</v>
      </c>
      <c r="D34" s="67">
        <v>10</v>
      </c>
      <c r="E34" s="212">
        <v>48</v>
      </c>
      <c r="F34" s="212">
        <v>5</v>
      </c>
      <c r="G34" s="209">
        <v>0.05</v>
      </c>
      <c r="H34" s="168">
        <v>1</v>
      </c>
      <c r="I34" s="206"/>
      <c r="J34" s="76"/>
    </row>
    <row r="35" spans="2:10" ht="15.75">
      <c r="B35" s="86"/>
      <c r="C35" s="67">
        <v>18</v>
      </c>
      <c r="D35" s="67">
        <v>11</v>
      </c>
      <c r="E35" s="212">
        <v>34</v>
      </c>
      <c r="F35" s="212">
        <v>6.05</v>
      </c>
      <c r="G35" s="209">
        <v>0.05</v>
      </c>
      <c r="H35" s="168">
        <v>1</v>
      </c>
      <c r="I35" s="206"/>
      <c r="J35" s="76"/>
    </row>
    <row r="36" spans="2:10" ht="15.75">
      <c r="B36" s="86"/>
      <c r="C36" s="67"/>
      <c r="D36" s="67"/>
      <c r="E36" s="67"/>
      <c r="F36" s="67"/>
      <c r="G36" s="67"/>
      <c r="H36" s="168"/>
      <c r="I36" s="206"/>
      <c r="J36" s="76"/>
    </row>
    <row r="37" spans="2:9" ht="15.75">
      <c r="B37" s="86"/>
      <c r="C37" s="67"/>
      <c r="D37" s="71"/>
      <c r="E37" s="71"/>
      <c r="F37" s="71"/>
      <c r="G37" s="71"/>
      <c r="H37" s="72"/>
      <c r="I37" s="87"/>
    </row>
    <row r="38" spans="2:9" ht="15.75">
      <c r="B38" s="86"/>
      <c r="C38" s="67"/>
      <c r="D38" s="71"/>
      <c r="E38" s="71"/>
      <c r="F38" s="71"/>
      <c r="G38" s="71"/>
      <c r="H38" s="72"/>
      <c r="I38" s="87"/>
    </row>
    <row r="39" spans="2:9" ht="15.75">
      <c r="B39" s="86"/>
      <c r="C39" s="67"/>
      <c r="D39" s="71"/>
      <c r="E39" s="71"/>
      <c r="F39" s="71"/>
      <c r="G39" s="71"/>
      <c r="H39" s="72"/>
      <c r="I39" s="87"/>
    </row>
    <row r="40" spans="2:9" ht="15.75">
      <c r="B40" s="86"/>
      <c r="C40" s="67"/>
      <c r="D40" s="71"/>
      <c r="E40" s="71"/>
      <c r="F40" s="71"/>
      <c r="G40" s="71"/>
      <c r="H40" s="72"/>
      <c r="I40" s="87"/>
    </row>
    <row r="41" spans="2:9" ht="15.75">
      <c r="B41" s="86"/>
      <c r="C41" s="67"/>
      <c r="D41" s="71"/>
      <c r="E41" s="71"/>
      <c r="F41" s="71"/>
      <c r="G41" s="71"/>
      <c r="H41" s="72"/>
      <c r="I41" s="87"/>
    </row>
    <row r="42" spans="2:9" ht="15.75">
      <c r="B42" s="86"/>
      <c r="C42" s="67"/>
      <c r="D42" s="71"/>
      <c r="E42" s="71"/>
      <c r="F42" s="71"/>
      <c r="G42" s="71"/>
      <c r="H42" s="72"/>
      <c r="I42" s="87"/>
    </row>
    <row r="43" spans="2:9" ht="15.75">
      <c r="B43" s="86"/>
      <c r="C43" s="67"/>
      <c r="D43" s="71"/>
      <c r="E43" s="71"/>
      <c r="F43" s="71"/>
      <c r="G43" s="71"/>
      <c r="H43" s="72"/>
      <c r="I43" s="87"/>
    </row>
    <row r="44" spans="2:9" ht="15.75">
      <c r="B44" s="86"/>
      <c r="C44" s="67"/>
      <c r="D44" s="71"/>
      <c r="E44" s="71"/>
      <c r="F44" s="71"/>
      <c r="G44" s="71"/>
      <c r="H44" s="72"/>
      <c r="I44" s="87"/>
    </row>
    <row r="45" spans="2:9" ht="15.75">
      <c r="B45" s="86"/>
      <c r="C45" s="67"/>
      <c r="D45" s="71"/>
      <c r="E45" s="71"/>
      <c r="F45" s="71"/>
      <c r="G45" s="71"/>
      <c r="H45" s="72"/>
      <c r="I45" s="87"/>
    </row>
    <row r="46" spans="2:9" ht="15.75">
      <c r="B46" s="86"/>
      <c r="C46" s="67"/>
      <c r="D46" s="71"/>
      <c r="E46" s="71"/>
      <c r="F46" s="71"/>
      <c r="G46" s="71"/>
      <c r="H46" s="72"/>
      <c r="I46" s="87"/>
    </row>
    <row r="47" spans="2:9" ht="15.75">
      <c r="B47" s="86"/>
      <c r="C47" s="67"/>
      <c r="D47" s="71"/>
      <c r="E47" s="71"/>
      <c r="F47" s="71"/>
      <c r="G47" s="71"/>
      <c r="H47" s="72"/>
      <c r="I47" s="87"/>
    </row>
    <row r="48" spans="2:9" ht="15.75">
      <c r="B48" s="86"/>
      <c r="C48" s="67"/>
      <c r="D48" s="71"/>
      <c r="E48" s="71"/>
      <c r="F48" s="71"/>
      <c r="G48" s="71"/>
      <c r="H48" s="72"/>
      <c r="I48" s="87"/>
    </row>
    <row r="49" spans="2:9" ht="15.75">
      <c r="B49" s="86"/>
      <c r="C49" s="67"/>
      <c r="D49" s="71"/>
      <c r="E49" s="71"/>
      <c r="F49" s="71"/>
      <c r="G49" s="71"/>
      <c r="H49" s="72"/>
      <c r="I49" s="87"/>
    </row>
    <row r="50" spans="2:9" ht="15.75">
      <c r="B50" s="86"/>
      <c r="C50" s="67"/>
      <c r="D50" s="71"/>
      <c r="E50" s="71"/>
      <c r="F50" s="71"/>
      <c r="G50" s="71"/>
      <c r="H50" s="72"/>
      <c r="I50" s="87"/>
    </row>
    <row r="51" spans="2:9" ht="15.75">
      <c r="B51" s="86"/>
      <c r="C51" s="67"/>
      <c r="D51" s="71"/>
      <c r="E51" s="71"/>
      <c r="F51" s="71"/>
      <c r="G51" s="71"/>
      <c r="H51" s="72"/>
      <c r="I51" s="87"/>
    </row>
    <row r="52" spans="2:9" ht="15.75">
      <c r="B52" s="86"/>
      <c r="C52" s="67"/>
      <c r="D52" s="71"/>
      <c r="E52" s="71"/>
      <c r="F52" s="71"/>
      <c r="G52" s="71"/>
      <c r="H52" s="72"/>
      <c r="I52" s="87"/>
    </row>
    <row r="53" spans="2:9" ht="15.75">
      <c r="B53" s="86"/>
      <c r="C53" s="67"/>
      <c r="D53" s="71"/>
      <c r="E53" s="71"/>
      <c r="F53" s="71"/>
      <c r="G53" s="71"/>
      <c r="H53" s="72"/>
      <c r="I53" s="87"/>
    </row>
    <row r="54" spans="2:9" ht="15.75">
      <c r="B54" s="86"/>
      <c r="C54" s="67"/>
      <c r="D54" s="71"/>
      <c r="E54" s="71"/>
      <c r="F54" s="71"/>
      <c r="G54" s="71"/>
      <c r="H54" s="72"/>
      <c r="I54" s="87"/>
    </row>
    <row r="55" spans="2:9" ht="15.75">
      <c r="B55" s="86"/>
      <c r="C55" s="67"/>
      <c r="D55" s="71"/>
      <c r="E55" s="71"/>
      <c r="F55" s="71"/>
      <c r="G55" s="71"/>
      <c r="H55" s="72"/>
      <c r="I55" s="87"/>
    </row>
    <row r="56" spans="2:9" ht="15.75">
      <c r="B56" s="86"/>
      <c r="C56" s="67"/>
      <c r="D56" s="71"/>
      <c r="E56" s="71"/>
      <c r="F56" s="71"/>
      <c r="G56" s="71"/>
      <c r="H56" s="72"/>
      <c r="I56" s="87"/>
    </row>
    <row r="57" spans="2:9" ht="15.75">
      <c r="B57" s="86"/>
      <c r="C57" s="67"/>
      <c r="D57" s="71"/>
      <c r="E57" s="71"/>
      <c r="F57" s="71"/>
      <c r="G57" s="71"/>
      <c r="H57" s="72"/>
      <c r="I57" s="87"/>
    </row>
    <row r="58" spans="2:9" ht="15.75">
      <c r="B58" s="86"/>
      <c r="C58" s="67"/>
      <c r="D58" s="71"/>
      <c r="E58" s="71"/>
      <c r="F58" s="71"/>
      <c r="G58" s="71"/>
      <c r="H58" s="72"/>
      <c r="I58" s="87"/>
    </row>
    <row r="59" spans="2:9" ht="15.75">
      <c r="B59" s="86"/>
      <c r="C59" s="67"/>
      <c r="D59" s="71"/>
      <c r="E59" s="71"/>
      <c r="F59" s="71"/>
      <c r="G59" s="71"/>
      <c r="H59" s="72"/>
      <c r="I59" s="87"/>
    </row>
    <row r="60" spans="2:9" ht="15.75">
      <c r="B60" s="86"/>
      <c r="C60" s="67"/>
      <c r="D60" s="71"/>
      <c r="E60" s="71"/>
      <c r="F60" s="71"/>
      <c r="G60" s="71"/>
      <c r="H60" s="72"/>
      <c r="I60" s="87"/>
    </row>
    <row r="61" spans="2:9" ht="15.75">
      <c r="B61" s="86"/>
      <c r="C61" s="67"/>
      <c r="D61" s="71"/>
      <c r="E61" s="71"/>
      <c r="F61" s="71"/>
      <c r="G61" s="71"/>
      <c r="H61" s="72"/>
      <c r="I61" s="87"/>
    </row>
    <row r="62" spans="2:9" ht="15.75">
      <c r="B62" s="86"/>
      <c r="C62" s="67"/>
      <c r="D62" s="71"/>
      <c r="E62" s="71"/>
      <c r="F62" s="71"/>
      <c r="G62" s="71"/>
      <c r="H62" s="72"/>
      <c r="I62" s="87"/>
    </row>
    <row r="63" spans="2:9" ht="15.75">
      <c r="B63" s="86"/>
      <c r="C63" s="67"/>
      <c r="D63" s="71"/>
      <c r="E63" s="71"/>
      <c r="F63" s="71"/>
      <c r="G63" s="71"/>
      <c r="H63" s="72"/>
      <c r="I63" s="87"/>
    </row>
    <row r="64" spans="2:9" ht="15.75">
      <c r="B64" s="86"/>
      <c r="C64" s="67"/>
      <c r="D64" s="71"/>
      <c r="E64" s="71"/>
      <c r="F64" s="71"/>
      <c r="G64" s="71"/>
      <c r="H64" s="72"/>
      <c r="I64" s="87"/>
    </row>
    <row r="65" spans="2:9" ht="15.75">
      <c r="B65" s="86"/>
      <c r="C65" s="67"/>
      <c r="D65" s="71"/>
      <c r="E65" s="71"/>
      <c r="F65" s="71"/>
      <c r="G65" s="71"/>
      <c r="H65" s="72"/>
      <c r="I65" s="87"/>
    </row>
    <row r="66" spans="2:9" ht="15.75">
      <c r="B66" s="86"/>
      <c r="C66" s="67"/>
      <c r="D66" s="71"/>
      <c r="E66" s="71"/>
      <c r="F66" s="71"/>
      <c r="G66" s="71"/>
      <c r="H66" s="72"/>
      <c r="I66" s="87"/>
    </row>
    <row r="67" spans="2:9" ht="16.5" thickBot="1">
      <c r="B67" s="86"/>
      <c r="C67" s="75"/>
      <c r="D67" s="73"/>
      <c r="E67" s="73"/>
      <c r="F67" s="73"/>
      <c r="G67" s="73"/>
      <c r="H67" s="74"/>
      <c r="I67" s="87"/>
    </row>
    <row r="68" spans="2:9" ht="16.5" thickBot="1">
      <c r="B68" s="88"/>
      <c r="C68" s="89"/>
      <c r="D68" s="89"/>
      <c r="E68" s="89"/>
      <c r="F68" s="89"/>
      <c r="G68" s="89"/>
      <c r="H68" s="89"/>
      <c r="I68" s="90"/>
    </row>
    <row r="69" ht="16.5" thickTop="1"/>
  </sheetData>
  <sheetProtection/>
  <printOptions headings="1"/>
  <pageMargins left="0.75" right="0.75" top="1" bottom="1" header="0.5" footer="0.5"/>
  <pageSetup horizontalDpi="96" verticalDpi="96" orientation="portrait" r:id="rId4"/>
  <drawing r:id="rId3"/>
  <legacyDrawing r:id="rId2"/>
</worksheet>
</file>

<file path=xl/worksheets/sheet4.xml><?xml version="1.0" encoding="utf-8"?>
<worksheet xmlns="http://schemas.openxmlformats.org/spreadsheetml/2006/main" xmlns:r="http://schemas.openxmlformats.org/officeDocument/2006/relationships">
  <sheetPr codeName="Sheet7"/>
  <dimension ref="A1:D184"/>
  <sheetViews>
    <sheetView workbookViewId="0" topLeftCell="A1">
      <selection activeCell="I4" sqref="I4"/>
    </sheetView>
  </sheetViews>
  <sheetFormatPr defaultColWidth="9.00390625" defaultRowHeight="15.75"/>
  <sheetData>
    <row r="1" spans="1:2" ht="15.75">
      <c r="A1">
        <v>1</v>
      </c>
      <c r="B1">
        <v>7</v>
      </c>
    </row>
    <row r="2" spans="1:4" ht="15.75">
      <c r="A2">
        <v>18</v>
      </c>
      <c r="B2">
        <v>3</v>
      </c>
      <c r="C2">
        <v>0.05</v>
      </c>
      <c r="D2">
        <v>1</v>
      </c>
    </row>
    <row r="3" spans="1:4" ht="15.75">
      <c r="A3">
        <v>18</v>
      </c>
      <c r="B3">
        <v>3</v>
      </c>
      <c r="C3">
        <v>0.05</v>
      </c>
      <c r="D3">
        <v>1</v>
      </c>
    </row>
    <row r="4" spans="1:4" ht="15.75">
      <c r="A4">
        <v>18</v>
      </c>
      <c r="B4">
        <v>3</v>
      </c>
      <c r="C4">
        <v>0.05</v>
      </c>
      <c r="D4">
        <v>1</v>
      </c>
    </row>
    <row r="5" spans="1:4" ht="15.75">
      <c r="A5">
        <v>18</v>
      </c>
      <c r="B5">
        <v>3</v>
      </c>
      <c r="C5">
        <v>0.05</v>
      </c>
      <c r="D5">
        <v>1</v>
      </c>
    </row>
    <row r="6" spans="1:4" ht="15.75">
      <c r="A6">
        <v>18</v>
      </c>
      <c r="B6">
        <v>3</v>
      </c>
      <c r="C6">
        <v>0.05</v>
      </c>
      <c r="D6">
        <v>1</v>
      </c>
    </row>
    <row r="7" spans="1:4" ht="15.75">
      <c r="A7">
        <v>18</v>
      </c>
      <c r="B7">
        <v>3</v>
      </c>
      <c r="C7">
        <v>0.05</v>
      </c>
      <c r="D7">
        <v>1</v>
      </c>
    </row>
    <row r="8" spans="1:4" ht="15.75">
      <c r="A8">
        <v>18</v>
      </c>
      <c r="B8">
        <v>3</v>
      </c>
      <c r="C8">
        <v>0.05</v>
      </c>
      <c r="D8">
        <v>1</v>
      </c>
    </row>
    <row r="9" spans="1:2" ht="15.75">
      <c r="A9">
        <v>2</v>
      </c>
      <c r="B9">
        <v>8</v>
      </c>
    </row>
    <row r="10" spans="1:4" ht="15.75">
      <c r="A10">
        <v>22</v>
      </c>
      <c r="B10">
        <v>3.5</v>
      </c>
      <c r="C10">
        <v>0.05</v>
      </c>
      <c r="D10">
        <v>1</v>
      </c>
    </row>
    <row r="11" spans="1:4" ht="15.75">
      <c r="A11">
        <v>22</v>
      </c>
      <c r="B11">
        <v>3.5</v>
      </c>
      <c r="C11">
        <v>0.05</v>
      </c>
      <c r="D11">
        <v>1</v>
      </c>
    </row>
    <row r="12" spans="1:4" ht="15.75">
      <c r="A12">
        <v>22</v>
      </c>
      <c r="B12">
        <v>3.5</v>
      </c>
      <c r="C12">
        <v>0.05</v>
      </c>
      <c r="D12">
        <v>1</v>
      </c>
    </row>
    <row r="13" spans="1:4" ht="15.75">
      <c r="A13">
        <v>22</v>
      </c>
      <c r="B13">
        <v>3.5</v>
      </c>
      <c r="C13">
        <v>0.05</v>
      </c>
      <c r="D13">
        <v>1</v>
      </c>
    </row>
    <row r="14" spans="1:4" ht="15.75">
      <c r="A14">
        <v>22</v>
      </c>
      <c r="B14">
        <v>3.5</v>
      </c>
      <c r="C14">
        <v>0.05</v>
      </c>
      <c r="D14">
        <v>1</v>
      </c>
    </row>
    <row r="15" spans="1:4" ht="15.75">
      <c r="A15">
        <v>22</v>
      </c>
      <c r="B15">
        <v>3.5</v>
      </c>
      <c r="C15">
        <v>0.05</v>
      </c>
      <c r="D15">
        <v>1</v>
      </c>
    </row>
    <row r="16" spans="1:4" ht="15.75">
      <c r="A16">
        <v>22</v>
      </c>
      <c r="B16">
        <v>3.5</v>
      </c>
      <c r="C16">
        <v>0.05</v>
      </c>
      <c r="D16">
        <v>1</v>
      </c>
    </row>
    <row r="17" spans="1:4" ht="15.75">
      <c r="A17">
        <v>22</v>
      </c>
      <c r="B17">
        <v>3.5</v>
      </c>
      <c r="C17">
        <v>0.05</v>
      </c>
      <c r="D17">
        <v>1</v>
      </c>
    </row>
    <row r="18" spans="1:2" ht="15.75">
      <c r="A18">
        <v>3</v>
      </c>
      <c r="B18">
        <v>6</v>
      </c>
    </row>
    <row r="19" spans="1:4" ht="15.75">
      <c r="A19">
        <v>25</v>
      </c>
      <c r="B19">
        <v>4.3</v>
      </c>
      <c r="C19">
        <v>0.05</v>
      </c>
      <c r="D19">
        <v>1</v>
      </c>
    </row>
    <row r="20" spans="1:4" ht="15.75">
      <c r="A20">
        <v>25</v>
      </c>
      <c r="B20">
        <v>4.3</v>
      </c>
      <c r="C20">
        <v>0.05</v>
      </c>
      <c r="D20">
        <v>1</v>
      </c>
    </row>
    <row r="21" spans="1:4" ht="15.75">
      <c r="A21">
        <v>25</v>
      </c>
      <c r="B21">
        <v>4.3</v>
      </c>
      <c r="C21">
        <v>0.05</v>
      </c>
      <c r="D21">
        <v>1</v>
      </c>
    </row>
    <row r="22" spans="1:4" ht="15.75">
      <c r="A22">
        <v>25</v>
      </c>
      <c r="B22">
        <v>4.3</v>
      </c>
      <c r="C22">
        <v>0.05</v>
      </c>
      <c r="D22">
        <v>1</v>
      </c>
    </row>
    <row r="23" spans="1:4" ht="15.75">
      <c r="A23">
        <v>25</v>
      </c>
      <c r="B23">
        <v>4.3</v>
      </c>
      <c r="C23">
        <v>0.05</v>
      </c>
      <c r="D23">
        <v>1</v>
      </c>
    </row>
    <row r="24" spans="1:4" ht="15.75">
      <c r="A24">
        <v>25</v>
      </c>
      <c r="B24">
        <v>4.3</v>
      </c>
      <c r="C24">
        <v>0.05</v>
      </c>
      <c r="D24">
        <v>1</v>
      </c>
    </row>
    <row r="25" spans="1:2" ht="15.75">
      <c r="A25">
        <v>4</v>
      </c>
      <c r="B25">
        <v>5</v>
      </c>
    </row>
    <row r="26" spans="1:4" ht="15.75">
      <c r="A26">
        <v>28</v>
      </c>
      <c r="B26">
        <v>3.1</v>
      </c>
      <c r="C26">
        <v>0.05</v>
      </c>
      <c r="D26">
        <v>1</v>
      </c>
    </row>
    <row r="27" spans="1:4" ht="15.75">
      <c r="A27">
        <v>28</v>
      </c>
      <c r="B27">
        <v>3.1</v>
      </c>
      <c r="C27">
        <v>0.05</v>
      </c>
      <c r="D27">
        <v>1</v>
      </c>
    </row>
    <row r="28" spans="1:4" ht="15.75">
      <c r="A28">
        <v>28</v>
      </c>
      <c r="B28">
        <v>3.1</v>
      </c>
      <c r="C28">
        <v>0.05</v>
      </c>
      <c r="D28">
        <v>1</v>
      </c>
    </row>
    <row r="29" spans="1:4" ht="15.75">
      <c r="A29">
        <v>28</v>
      </c>
      <c r="B29">
        <v>3.1</v>
      </c>
      <c r="C29">
        <v>0.05</v>
      </c>
      <c r="D29">
        <v>1</v>
      </c>
    </row>
    <row r="30" spans="1:4" ht="15.75">
      <c r="A30">
        <v>28</v>
      </c>
      <c r="B30">
        <v>3.1</v>
      </c>
      <c r="C30">
        <v>0.05</v>
      </c>
      <c r="D30">
        <v>1</v>
      </c>
    </row>
    <row r="31" spans="1:2" ht="15.75">
      <c r="A31">
        <v>5</v>
      </c>
      <c r="B31">
        <v>10</v>
      </c>
    </row>
    <row r="32" spans="1:4" ht="15.75">
      <c r="A32">
        <v>22.4</v>
      </c>
      <c r="B32">
        <v>4</v>
      </c>
      <c r="C32">
        <v>0.05</v>
      </c>
      <c r="D32">
        <v>1</v>
      </c>
    </row>
    <row r="33" spans="1:4" ht="15.75">
      <c r="A33">
        <v>22.4</v>
      </c>
      <c r="B33">
        <v>4</v>
      </c>
      <c r="C33">
        <v>0.05</v>
      </c>
      <c r="D33">
        <v>1</v>
      </c>
    </row>
    <row r="34" spans="1:4" ht="15.75">
      <c r="A34">
        <v>22.4</v>
      </c>
      <c r="B34">
        <v>4</v>
      </c>
      <c r="C34">
        <v>0.05</v>
      </c>
      <c r="D34">
        <v>1</v>
      </c>
    </row>
    <row r="35" spans="1:4" ht="15.75">
      <c r="A35">
        <v>22.4</v>
      </c>
      <c r="B35">
        <v>4</v>
      </c>
      <c r="C35">
        <v>0.05</v>
      </c>
      <c r="D35">
        <v>1</v>
      </c>
    </row>
    <row r="36" spans="1:4" ht="15.75">
      <c r="A36">
        <v>22.4</v>
      </c>
      <c r="B36">
        <v>4</v>
      </c>
      <c r="C36">
        <v>0.05</v>
      </c>
      <c r="D36">
        <v>1</v>
      </c>
    </row>
    <row r="37" spans="1:4" ht="15.75">
      <c r="A37">
        <v>22.4</v>
      </c>
      <c r="B37">
        <v>4</v>
      </c>
      <c r="C37">
        <v>0.05</v>
      </c>
      <c r="D37">
        <v>1</v>
      </c>
    </row>
    <row r="38" spans="1:4" ht="15.75">
      <c r="A38">
        <v>22.4</v>
      </c>
      <c r="B38">
        <v>4</v>
      </c>
      <c r="C38">
        <v>0.05</v>
      </c>
      <c r="D38">
        <v>1</v>
      </c>
    </row>
    <row r="39" spans="1:4" ht="15.75">
      <c r="A39">
        <v>22.4</v>
      </c>
      <c r="B39">
        <v>4</v>
      </c>
      <c r="C39">
        <v>0.05</v>
      </c>
      <c r="D39">
        <v>1</v>
      </c>
    </row>
    <row r="40" spans="1:4" ht="15.75">
      <c r="A40">
        <v>22.4</v>
      </c>
      <c r="B40">
        <v>4</v>
      </c>
      <c r="C40">
        <v>0.05</v>
      </c>
      <c r="D40">
        <v>1</v>
      </c>
    </row>
    <row r="41" spans="1:4" ht="15.75">
      <c r="A41">
        <v>22.4</v>
      </c>
      <c r="B41">
        <v>4</v>
      </c>
      <c r="C41">
        <v>0.05</v>
      </c>
      <c r="D41">
        <v>1</v>
      </c>
    </row>
    <row r="42" spans="1:2" ht="15.75">
      <c r="A42">
        <v>6</v>
      </c>
      <c r="B42">
        <v>11</v>
      </c>
    </row>
    <row r="43" spans="1:4" ht="15.75">
      <c r="A43">
        <v>29.4</v>
      </c>
      <c r="B43">
        <v>4.2</v>
      </c>
      <c r="C43">
        <v>0.05</v>
      </c>
      <c r="D43">
        <v>1</v>
      </c>
    </row>
    <row r="44" spans="1:4" ht="15.75">
      <c r="A44">
        <v>29.4</v>
      </c>
      <c r="B44">
        <v>4.2</v>
      </c>
      <c r="C44">
        <v>0.05</v>
      </c>
      <c r="D44">
        <v>1</v>
      </c>
    </row>
    <row r="45" spans="1:4" ht="15.75">
      <c r="A45">
        <v>29.4</v>
      </c>
      <c r="B45">
        <v>4.2</v>
      </c>
      <c r="C45">
        <v>0.05</v>
      </c>
      <c r="D45">
        <v>1</v>
      </c>
    </row>
    <row r="46" spans="1:4" ht="15.75">
      <c r="A46">
        <v>29.4</v>
      </c>
      <c r="B46">
        <v>4.2</v>
      </c>
      <c r="C46">
        <v>0.05</v>
      </c>
      <c r="D46">
        <v>1</v>
      </c>
    </row>
    <row r="47" spans="1:4" ht="15.75">
      <c r="A47">
        <v>29.4</v>
      </c>
      <c r="B47">
        <v>4.2</v>
      </c>
      <c r="C47">
        <v>0.05</v>
      </c>
      <c r="D47">
        <v>1</v>
      </c>
    </row>
    <row r="48" spans="1:4" ht="15.75">
      <c r="A48">
        <v>29.4</v>
      </c>
      <c r="B48">
        <v>4.2</v>
      </c>
      <c r="C48">
        <v>0.05</v>
      </c>
      <c r="D48">
        <v>1</v>
      </c>
    </row>
    <row r="49" spans="1:4" ht="15.75">
      <c r="A49">
        <v>29.4</v>
      </c>
      <c r="B49">
        <v>4.2</v>
      </c>
      <c r="C49">
        <v>0.05</v>
      </c>
      <c r="D49">
        <v>1</v>
      </c>
    </row>
    <row r="50" spans="1:4" ht="15.75">
      <c r="A50">
        <v>29.4</v>
      </c>
      <c r="B50">
        <v>4.2</v>
      </c>
      <c r="C50">
        <v>0.05</v>
      </c>
      <c r="D50">
        <v>1</v>
      </c>
    </row>
    <row r="51" spans="1:4" ht="15.75">
      <c r="A51">
        <v>29.4</v>
      </c>
      <c r="B51">
        <v>4.2</v>
      </c>
      <c r="C51">
        <v>0.05</v>
      </c>
      <c r="D51">
        <v>1</v>
      </c>
    </row>
    <row r="52" spans="1:4" ht="15.75">
      <c r="A52">
        <v>29.4</v>
      </c>
      <c r="B52">
        <v>4.2</v>
      </c>
      <c r="C52">
        <v>0.05</v>
      </c>
      <c r="D52">
        <v>1</v>
      </c>
    </row>
    <row r="53" spans="1:4" ht="15.75">
      <c r="A53">
        <v>29.4</v>
      </c>
      <c r="B53">
        <v>4.2</v>
      </c>
      <c r="C53">
        <v>0.05</v>
      </c>
      <c r="D53">
        <v>1</v>
      </c>
    </row>
    <row r="54" spans="1:2" ht="15.75">
      <c r="A54">
        <v>7</v>
      </c>
      <c r="B54">
        <v>9</v>
      </c>
    </row>
    <row r="55" spans="1:4" ht="15.75">
      <c r="A55">
        <v>23</v>
      </c>
      <c r="B55">
        <v>4.35</v>
      </c>
      <c r="C55">
        <v>0.05</v>
      </c>
      <c r="D55">
        <v>1</v>
      </c>
    </row>
    <row r="56" spans="1:4" ht="15.75">
      <c r="A56">
        <v>23</v>
      </c>
      <c r="B56">
        <v>4.35</v>
      </c>
      <c r="C56">
        <v>0.05</v>
      </c>
      <c r="D56">
        <v>1</v>
      </c>
    </row>
    <row r="57" spans="1:4" ht="15.75">
      <c r="A57">
        <v>23</v>
      </c>
      <c r="B57">
        <v>4.35</v>
      </c>
      <c r="C57">
        <v>0.05</v>
      </c>
      <c r="D57">
        <v>1</v>
      </c>
    </row>
    <row r="58" spans="1:4" ht="15.75">
      <c r="A58">
        <v>23</v>
      </c>
      <c r="B58">
        <v>4.35</v>
      </c>
      <c r="C58">
        <v>0.05</v>
      </c>
      <c r="D58">
        <v>1</v>
      </c>
    </row>
    <row r="59" spans="1:4" ht="15.75">
      <c r="A59">
        <v>23</v>
      </c>
      <c r="B59">
        <v>4.35</v>
      </c>
      <c r="C59">
        <v>0.05</v>
      </c>
      <c r="D59">
        <v>1</v>
      </c>
    </row>
    <row r="60" spans="1:4" ht="15.75">
      <c r="A60">
        <v>23</v>
      </c>
      <c r="B60">
        <v>4.35</v>
      </c>
      <c r="C60">
        <v>0.05</v>
      </c>
      <c r="D60">
        <v>1</v>
      </c>
    </row>
    <row r="61" spans="1:4" ht="15.75">
      <c r="A61">
        <v>23</v>
      </c>
      <c r="B61">
        <v>4.35</v>
      </c>
      <c r="C61">
        <v>0.05</v>
      </c>
      <c r="D61">
        <v>1</v>
      </c>
    </row>
    <row r="62" spans="1:4" ht="15.75">
      <c r="A62">
        <v>23</v>
      </c>
      <c r="B62">
        <v>4.35</v>
      </c>
      <c r="C62">
        <v>0.05</v>
      </c>
      <c r="D62">
        <v>1</v>
      </c>
    </row>
    <row r="63" spans="1:4" ht="15.75">
      <c r="A63">
        <v>23</v>
      </c>
      <c r="B63">
        <v>4.35</v>
      </c>
      <c r="C63">
        <v>0.05</v>
      </c>
      <c r="D63">
        <v>1</v>
      </c>
    </row>
    <row r="64" spans="1:2" ht="15.75">
      <c r="A64">
        <v>8</v>
      </c>
      <c r="B64">
        <v>3</v>
      </c>
    </row>
    <row r="65" spans="1:4" ht="15.75">
      <c r="A65">
        <v>22</v>
      </c>
      <c r="B65">
        <v>4.1</v>
      </c>
      <c r="C65">
        <v>0.05</v>
      </c>
      <c r="D65">
        <v>1</v>
      </c>
    </row>
    <row r="66" spans="1:4" ht="15.75">
      <c r="A66">
        <v>22</v>
      </c>
      <c r="B66">
        <v>4.1</v>
      </c>
      <c r="C66">
        <v>0.05</v>
      </c>
      <c r="D66">
        <v>1</v>
      </c>
    </row>
    <row r="67" spans="1:4" ht="15.75">
      <c r="A67">
        <v>22</v>
      </c>
      <c r="B67">
        <v>4.1</v>
      </c>
      <c r="C67">
        <v>0.05</v>
      </c>
      <c r="D67">
        <v>1</v>
      </c>
    </row>
    <row r="68" spans="1:2" ht="15.75">
      <c r="A68">
        <v>9</v>
      </c>
      <c r="B68">
        <v>12</v>
      </c>
    </row>
    <row r="69" spans="1:4" ht="15.75">
      <c r="A69">
        <v>30</v>
      </c>
      <c r="B69">
        <v>4.4</v>
      </c>
      <c r="C69">
        <v>0.05</v>
      </c>
      <c r="D69">
        <v>1</v>
      </c>
    </row>
    <row r="70" spans="1:4" ht="15.75">
      <c r="A70">
        <v>30</v>
      </c>
      <c r="B70">
        <v>4.4</v>
      </c>
      <c r="C70">
        <v>0.05</v>
      </c>
      <c r="D70">
        <v>1</v>
      </c>
    </row>
    <row r="71" spans="1:4" ht="15.75">
      <c r="A71">
        <v>30</v>
      </c>
      <c r="B71">
        <v>4.4</v>
      </c>
      <c r="C71">
        <v>0.05</v>
      </c>
      <c r="D71">
        <v>1</v>
      </c>
    </row>
    <row r="72" spans="1:4" ht="15.75">
      <c r="A72">
        <v>30</v>
      </c>
      <c r="B72">
        <v>4.4</v>
      </c>
      <c r="C72">
        <v>0.05</v>
      </c>
      <c r="D72">
        <v>1</v>
      </c>
    </row>
    <row r="73" spans="1:4" ht="15.75">
      <c r="A73">
        <v>30</v>
      </c>
      <c r="B73">
        <v>4.4</v>
      </c>
      <c r="C73">
        <v>0.05</v>
      </c>
      <c r="D73">
        <v>1</v>
      </c>
    </row>
    <row r="74" spans="1:4" ht="15.75">
      <c r="A74">
        <v>30</v>
      </c>
      <c r="B74">
        <v>4.4</v>
      </c>
      <c r="C74">
        <v>0.05</v>
      </c>
      <c r="D74">
        <v>1</v>
      </c>
    </row>
    <row r="75" spans="1:4" ht="15.75">
      <c r="A75">
        <v>30</v>
      </c>
      <c r="B75">
        <v>4.4</v>
      </c>
      <c r="C75">
        <v>0.05</v>
      </c>
      <c r="D75">
        <v>1</v>
      </c>
    </row>
    <row r="76" spans="1:4" ht="15.75">
      <c r="A76">
        <v>30</v>
      </c>
      <c r="B76">
        <v>4.4</v>
      </c>
      <c r="C76">
        <v>0.05</v>
      </c>
      <c r="D76">
        <v>1</v>
      </c>
    </row>
    <row r="77" spans="1:4" ht="15.75">
      <c r="A77">
        <v>30</v>
      </c>
      <c r="B77">
        <v>4.4</v>
      </c>
      <c r="C77">
        <v>0.05</v>
      </c>
      <c r="D77">
        <v>1</v>
      </c>
    </row>
    <row r="78" spans="1:4" ht="15.75">
      <c r="A78">
        <v>30</v>
      </c>
      <c r="B78">
        <v>4.4</v>
      </c>
      <c r="C78">
        <v>0.05</v>
      </c>
      <c r="D78">
        <v>1</v>
      </c>
    </row>
    <row r="79" spans="1:4" ht="15.75">
      <c r="A79">
        <v>30</v>
      </c>
      <c r="B79">
        <v>4.4</v>
      </c>
      <c r="C79">
        <v>0.05</v>
      </c>
      <c r="D79">
        <v>1</v>
      </c>
    </row>
    <row r="80" spans="1:4" ht="15.75">
      <c r="A80">
        <v>30</v>
      </c>
      <c r="B80">
        <v>4.4</v>
      </c>
      <c r="C80">
        <v>0.05</v>
      </c>
      <c r="D80">
        <v>1</v>
      </c>
    </row>
    <row r="81" spans="1:2" ht="15.75">
      <c r="A81">
        <v>10</v>
      </c>
      <c r="B81">
        <v>14</v>
      </c>
    </row>
    <row r="82" spans="1:4" ht="15.75">
      <c r="A82">
        <v>25</v>
      </c>
      <c r="B82">
        <v>4.3</v>
      </c>
      <c r="C82">
        <v>0.05</v>
      </c>
      <c r="D82">
        <v>1</v>
      </c>
    </row>
    <row r="83" spans="1:4" ht="15.75">
      <c r="A83">
        <v>25</v>
      </c>
      <c r="B83">
        <v>4.3</v>
      </c>
      <c r="C83">
        <v>0.05</v>
      </c>
      <c r="D83">
        <v>1</v>
      </c>
    </row>
    <row r="84" spans="1:4" ht="15.75">
      <c r="A84">
        <v>25</v>
      </c>
      <c r="B84">
        <v>4.3</v>
      </c>
      <c r="C84">
        <v>0.05</v>
      </c>
      <c r="D84">
        <v>1</v>
      </c>
    </row>
    <row r="85" spans="1:4" ht="15.75">
      <c r="A85">
        <v>25</v>
      </c>
      <c r="B85">
        <v>4.3</v>
      </c>
      <c r="C85">
        <v>0.05</v>
      </c>
      <c r="D85">
        <v>1</v>
      </c>
    </row>
    <row r="86" spans="1:4" ht="15.75">
      <c r="A86">
        <v>25</v>
      </c>
      <c r="B86">
        <v>4.3</v>
      </c>
      <c r="C86">
        <v>0.05</v>
      </c>
      <c r="D86">
        <v>1</v>
      </c>
    </row>
    <row r="87" spans="1:4" ht="15.75">
      <c r="A87">
        <v>25</v>
      </c>
      <c r="B87">
        <v>4.3</v>
      </c>
      <c r="C87">
        <v>0.05</v>
      </c>
      <c r="D87">
        <v>1</v>
      </c>
    </row>
    <row r="88" spans="1:4" ht="15.75">
      <c r="A88">
        <v>25</v>
      </c>
      <c r="B88">
        <v>4.3</v>
      </c>
      <c r="C88">
        <v>0.05</v>
      </c>
      <c r="D88">
        <v>1</v>
      </c>
    </row>
    <row r="89" spans="1:4" ht="15.75">
      <c r="A89">
        <v>25</v>
      </c>
      <c r="B89">
        <v>4.3</v>
      </c>
      <c r="C89">
        <v>0.05</v>
      </c>
      <c r="D89">
        <v>1</v>
      </c>
    </row>
    <row r="90" spans="1:4" ht="15.75">
      <c r="A90">
        <v>25</v>
      </c>
      <c r="B90">
        <v>4.3</v>
      </c>
      <c r="C90">
        <v>0.05</v>
      </c>
      <c r="D90">
        <v>1</v>
      </c>
    </row>
    <row r="91" spans="1:4" ht="15.75">
      <c r="A91">
        <v>25</v>
      </c>
      <c r="B91">
        <v>4.3</v>
      </c>
      <c r="C91">
        <v>0.05</v>
      </c>
      <c r="D91">
        <v>1</v>
      </c>
    </row>
    <row r="92" spans="1:4" ht="15.75">
      <c r="A92">
        <v>25</v>
      </c>
      <c r="B92">
        <v>4.3</v>
      </c>
      <c r="C92">
        <v>0.05</v>
      </c>
      <c r="D92">
        <v>1</v>
      </c>
    </row>
    <row r="93" spans="1:4" ht="15.75">
      <c r="A93">
        <v>25</v>
      </c>
      <c r="B93">
        <v>4.3</v>
      </c>
      <c r="C93">
        <v>0.05</v>
      </c>
      <c r="D93">
        <v>1</v>
      </c>
    </row>
    <row r="94" spans="1:4" ht="15.75">
      <c r="A94">
        <v>25</v>
      </c>
      <c r="B94">
        <v>4.3</v>
      </c>
      <c r="C94">
        <v>0.05</v>
      </c>
      <c r="D94">
        <v>1</v>
      </c>
    </row>
    <row r="95" spans="1:4" ht="15.75">
      <c r="A95">
        <v>25</v>
      </c>
      <c r="B95">
        <v>4.3</v>
      </c>
      <c r="C95">
        <v>0.05</v>
      </c>
      <c r="D95">
        <v>1</v>
      </c>
    </row>
    <row r="96" spans="1:2" ht="15.75">
      <c r="A96">
        <v>11</v>
      </c>
      <c r="B96">
        <v>11</v>
      </c>
    </row>
    <row r="97" spans="1:4" ht="15.75">
      <c r="A97">
        <v>30</v>
      </c>
      <c r="B97">
        <v>3.4</v>
      </c>
      <c r="C97">
        <v>0.05</v>
      </c>
      <c r="D97">
        <v>1</v>
      </c>
    </row>
    <row r="98" spans="1:4" ht="15.75">
      <c r="A98">
        <v>30</v>
      </c>
      <c r="B98">
        <v>3.4</v>
      </c>
      <c r="C98">
        <v>0.05</v>
      </c>
      <c r="D98">
        <v>1</v>
      </c>
    </row>
    <row r="99" spans="1:4" ht="15.75">
      <c r="A99">
        <v>30</v>
      </c>
      <c r="B99">
        <v>3.4</v>
      </c>
      <c r="C99">
        <v>0.05</v>
      </c>
      <c r="D99">
        <v>1</v>
      </c>
    </row>
    <row r="100" spans="1:4" ht="15.75">
      <c r="A100">
        <v>30</v>
      </c>
      <c r="B100">
        <v>3.4</v>
      </c>
      <c r="C100">
        <v>0.05</v>
      </c>
      <c r="D100">
        <v>1</v>
      </c>
    </row>
    <row r="101" spans="1:4" ht="15.75">
      <c r="A101">
        <v>30</v>
      </c>
      <c r="B101">
        <v>3.4</v>
      </c>
      <c r="C101">
        <v>0.05</v>
      </c>
      <c r="D101">
        <v>1</v>
      </c>
    </row>
    <row r="102" spans="1:4" ht="15.75">
      <c r="A102">
        <v>30</v>
      </c>
      <c r="B102">
        <v>3.4</v>
      </c>
      <c r="C102">
        <v>0.05</v>
      </c>
      <c r="D102">
        <v>1</v>
      </c>
    </row>
    <row r="103" spans="1:4" ht="15.75">
      <c r="A103">
        <v>30</v>
      </c>
      <c r="B103">
        <v>3.4</v>
      </c>
      <c r="C103">
        <v>0.05</v>
      </c>
      <c r="D103">
        <v>1</v>
      </c>
    </row>
    <row r="104" spans="1:4" ht="15.75">
      <c r="A104">
        <v>30</v>
      </c>
      <c r="B104">
        <v>3.4</v>
      </c>
      <c r="C104">
        <v>0.05</v>
      </c>
      <c r="D104">
        <v>1</v>
      </c>
    </row>
    <row r="105" spans="1:4" ht="15.75">
      <c r="A105">
        <v>30</v>
      </c>
      <c r="B105">
        <v>3.4</v>
      </c>
      <c r="C105">
        <v>0.05</v>
      </c>
      <c r="D105">
        <v>1</v>
      </c>
    </row>
    <row r="106" spans="1:4" ht="15.75">
      <c r="A106">
        <v>30</v>
      </c>
      <c r="B106">
        <v>3.4</v>
      </c>
      <c r="C106">
        <v>0.05</v>
      </c>
      <c r="D106">
        <v>1</v>
      </c>
    </row>
    <row r="107" spans="1:4" ht="15.75">
      <c r="A107">
        <v>30</v>
      </c>
      <c r="B107">
        <v>3.4</v>
      </c>
      <c r="C107">
        <v>0.05</v>
      </c>
      <c r="D107">
        <v>1</v>
      </c>
    </row>
    <row r="108" spans="1:2" ht="15.75">
      <c r="A108">
        <v>12</v>
      </c>
      <c r="B108">
        <v>15</v>
      </c>
    </row>
    <row r="109" spans="1:4" ht="15.75">
      <c r="A109">
        <v>30</v>
      </c>
      <c r="B109">
        <v>3.55</v>
      </c>
      <c r="C109">
        <v>0.05</v>
      </c>
      <c r="D109">
        <v>1</v>
      </c>
    </row>
    <row r="110" spans="1:4" ht="15.75">
      <c r="A110">
        <v>30</v>
      </c>
      <c r="B110">
        <v>3.55</v>
      </c>
      <c r="C110">
        <v>0.05</v>
      </c>
      <c r="D110">
        <v>1</v>
      </c>
    </row>
    <row r="111" spans="1:4" ht="15.75">
      <c r="A111">
        <v>30</v>
      </c>
      <c r="B111">
        <v>3.55</v>
      </c>
      <c r="C111">
        <v>0.05</v>
      </c>
      <c r="D111">
        <v>1</v>
      </c>
    </row>
    <row r="112" spans="1:4" ht="15.75">
      <c r="A112">
        <v>30</v>
      </c>
      <c r="B112">
        <v>3.55</v>
      </c>
      <c r="C112">
        <v>0.05</v>
      </c>
      <c r="D112">
        <v>1</v>
      </c>
    </row>
    <row r="113" spans="1:4" ht="15.75">
      <c r="A113">
        <v>30</v>
      </c>
      <c r="B113">
        <v>3.55</v>
      </c>
      <c r="C113">
        <v>0.05</v>
      </c>
      <c r="D113">
        <v>1</v>
      </c>
    </row>
    <row r="114" spans="1:4" ht="15.75">
      <c r="A114">
        <v>30</v>
      </c>
      <c r="B114">
        <v>3.55</v>
      </c>
      <c r="C114">
        <v>0.05</v>
      </c>
      <c r="D114">
        <v>1</v>
      </c>
    </row>
    <row r="115" spans="1:4" ht="15.75">
      <c r="A115">
        <v>30</v>
      </c>
      <c r="B115">
        <v>3.55</v>
      </c>
      <c r="C115">
        <v>0.05</v>
      </c>
      <c r="D115">
        <v>1</v>
      </c>
    </row>
    <row r="116" spans="1:4" ht="15.75">
      <c r="A116">
        <v>30</v>
      </c>
      <c r="B116">
        <v>3.55</v>
      </c>
      <c r="C116">
        <v>0.05</v>
      </c>
      <c r="D116">
        <v>1</v>
      </c>
    </row>
    <row r="117" spans="1:4" ht="15.75">
      <c r="A117">
        <v>30</v>
      </c>
      <c r="B117">
        <v>3.55</v>
      </c>
      <c r="C117">
        <v>0.05</v>
      </c>
      <c r="D117">
        <v>1</v>
      </c>
    </row>
    <row r="118" spans="1:4" ht="15.75">
      <c r="A118">
        <v>30</v>
      </c>
      <c r="B118">
        <v>3.55</v>
      </c>
      <c r="C118">
        <v>0.05</v>
      </c>
      <c r="D118">
        <v>1</v>
      </c>
    </row>
    <row r="119" spans="1:4" ht="15.75">
      <c r="A119">
        <v>30</v>
      </c>
      <c r="B119">
        <v>3.55</v>
      </c>
      <c r="C119">
        <v>0.05</v>
      </c>
      <c r="D119">
        <v>1</v>
      </c>
    </row>
    <row r="120" spans="1:4" ht="15.75">
      <c r="A120">
        <v>30</v>
      </c>
      <c r="B120">
        <v>3.55</v>
      </c>
      <c r="C120">
        <v>0.05</v>
      </c>
      <c r="D120">
        <v>1</v>
      </c>
    </row>
    <row r="121" spans="1:4" ht="15.75">
      <c r="A121">
        <v>30</v>
      </c>
      <c r="B121">
        <v>3.55</v>
      </c>
      <c r="C121">
        <v>0.05</v>
      </c>
      <c r="D121">
        <v>1</v>
      </c>
    </row>
    <row r="122" spans="1:4" ht="15.75">
      <c r="A122">
        <v>30</v>
      </c>
      <c r="B122">
        <v>3.55</v>
      </c>
      <c r="C122">
        <v>0.05</v>
      </c>
      <c r="D122">
        <v>1</v>
      </c>
    </row>
    <row r="123" spans="1:4" ht="15.75">
      <c r="A123">
        <v>30</v>
      </c>
      <c r="B123">
        <v>3.55</v>
      </c>
      <c r="C123">
        <v>0.05</v>
      </c>
      <c r="D123">
        <v>1</v>
      </c>
    </row>
    <row r="124" spans="1:2" ht="15.75">
      <c r="A124">
        <v>13</v>
      </c>
      <c r="B124">
        <v>7</v>
      </c>
    </row>
    <row r="125" spans="1:4" ht="15.75">
      <c r="A125">
        <v>27</v>
      </c>
      <c r="B125">
        <v>4.5</v>
      </c>
      <c r="C125">
        <v>0.05</v>
      </c>
      <c r="D125">
        <v>1</v>
      </c>
    </row>
    <row r="126" spans="1:4" ht="15.75">
      <c r="A126">
        <v>27</v>
      </c>
      <c r="B126">
        <v>4.5</v>
      </c>
      <c r="C126">
        <v>0.05</v>
      </c>
      <c r="D126">
        <v>1</v>
      </c>
    </row>
    <row r="127" spans="1:4" ht="15.75">
      <c r="A127">
        <v>27</v>
      </c>
      <c r="B127">
        <v>4.5</v>
      </c>
      <c r="C127">
        <v>0.05</v>
      </c>
      <c r="D127">
        <v>1</v>
      </c>
    </row>
    <row r="128" spans="1:4" ht="15.75">
      <c r="A128">
        <v>27</v>
      </c>
      <c r="B128">
        <v>4.5</v>
      </c>
      <c r="C128">
        <v>0.05</v>
      </c>
      <c r="D128">
        <v>1</v>
      </c>
    </row>
    <row r="129" spans="1:4" ht="15.75">
      <c r="A129">
        <v>27</v>
      </c>
      <c r="B129">
        <v>4.5</v>
      </c>
      <c r="C129">
        <v>0.05</v>
      </c>
      <c r="D129">
        <v>1</v>
      </c>
    </row>
    <row r="130" spans="1:4" ht="15.75">
      <c r="A130">
        <v>27</v>
      </c>
      <c r="B130">
        <v>4.5</v>
      </c>
      <c r="C130">
        <v>0.05</v>
      </c>
      <c r="D130">
        <v>1</v>
      </c>
    </row>
    <row r="131" spans="1:4" ht="15.75">
      <c r="A131">
        <v>27</v>
      </c>
      <c r="B131">
        <v>4.5</v>
      </c>
      <c r="C131">
        <v>0.05</v>
      </c>
      <c r="D131">
        <v>1</v>
      </c>
    </row>
    <row r="132" spans="1:2" ht="15.75">
      <c r="A132">
        <v>14</v>
      </c>
      <c r="B132">
        <v>8</v>
      </c>
    </row>
    <row r="133" spans="1:4" ht="15.75">
      <c r="A133">
        <v>30</v>
      </c>
      <c r="B133">
        <v>4.7</v>
      </c>
      <c r="C133">
        <v>0.05</v>
      </c>
      <c r="D133">
        <v>1</v>
      </c>
    </row>
    <row r="134" spans="1:4" ht="15.75">
      <c r="A134">
        <v>30</v>
      </c>
      <c r="B134">
        <v>4.7</v>
      </c>
      <c r="C134">
        <v>0.05</v>
      </c>
      <c r="D134">
        <v>1</v>
      </c>
    </row>
    <row r="135" spans="1:4" ht="15.75">
      <c r="A135">
        <v>30</v>
      </c>
      <c r="B135">
        <v>4.7</v>
      </c>
      <c r="C135">
        <v>0.05</v>
      </c>
      <c r="D135">
        <v>1</v>
      </c>
    </row>
    <row r="136" spans="1:4" ht="15.75">
      <c r="A136">
        <v>30</v>
      </c>
      <c r="B136">
        <v>4.7</v>
      </c>
      <c r="C136">
        <v>0.05</v>
      </c>
      <c r="D136">
        <v>1</v>
      </c>
    </row>
    <row r="137" spans="1:4" ht="15.75">
      <c r="A137">
        <v>30</v>
      </c>
      <c r="B137">
        <v>4.7</v>
      </c>
      <c r="C137">
        <v>0.05</v>
      </c>
      <c r="D137">
        <v>1</v>
      </c>
    </row>
    <row r="138" spans="1:4" ht="15.75">
      <c r="A138">
        <v>30</v>
      </c>
      <c r="B138">
        <v>4.7</v>
      </c>
      <c r="C138">
        <v>0.05</v>
      </c>
      <c r="D138">
        <v>1</v>
      </c>
    </row>
    <row r="139" spans="1:4" ht="15.75">
      <c r="A139">
        <v>30</v>
      </c>
      <c r="B139">
        <v>4.7</v>
      </c>
      <c r="C139">
        <v>0.05</v>
      </c>
      <c r="D139">
        <v>1</v>
      </c>
    </row>
    <row r="140" spans="1:4" ht="15.75">
      <c r="A140">
        <v>30</v>
      </c>
      <c r="B140">
        <v>4.7</v>
      </c>
      <c r="C140">
        <v>0.05</v>
      </c>
      <c r="D140">
        <v>1</v>
      </c>
    </row>
    <row r="141" spans="1:2" ht="15.75">
      <c r="A141">
        <v>15</v>
      </c>
      <c r="B141">
        <v>11</v>
      </c>
    </row>
    <row r="142" spans="1:4" ht="15.75">
      <c r="A142">
        <v>50</v>
      </c>
      <c r="B142">
        <v>5</v>
      </c>
      <c r="C142">
        <v>0.05</v>
      </c>
      <c r="D142">
        <v>1</v>
      </c>
    </row>
    <row r="143" spans="1:4" ht="15.75">
      <c r="A143">
        <v>50</v>
      </c>
      <c r="B143">
        <v>5</v>
      </c>
      <c r="C143">
        <v>0.05</v>
      </c>
      <c r="D143">
        <v>1</v>
      </c>
    </row>
    <row r="144" spans="1:4" ht="15.75">
      <c r="A144">
        <v>50</v>
      </c>
      <c r="B144">
        <v>5</v>
      </c>
      <c r="C144">
        <v>0.05</v>
      </c>
      <c r="D144">
        <v>1</v>
      </c>
    </row>
    <row r="145" spans="1:4" ht="15.75">
      <c r="A145">
        <v>50</v>
      </c>
      <c r="B145">
        <v>5</v>
      </c>
      <c r="C145">
        <v>0.05</v>
      </c>
      <c r="D145">
        <v>1</v>
      </c>
    </row>
    <row r="146" spans="1:4" ht="15.75">
      <c r="A146">
        <v>50</v>
      </c>
      <c r="B146">
        <v>5</v>
      </c>
      <c r="C146">
        <v>0.05</v>
      </c>
      <c r="D146">
        <v>1</v>
      </c>
    </row>
    <row r="147" spans="1:4" ht="15.75">
      <c r="A147">
        <v>50</v>
      </c>
      <c r="B147">
        <v>5</v>
      </c>
      <c r="C147">
        <v>0.05</v>
      </c>
      <c r="D147">
        <v>1</v>
      </c>
    </row>
    <row r="148" spans="1:4" ht="15.75">
      <c r="A148">
        <v>50</v>
      </c>
      <c r="B148">
        <v>5</v>
      </c>
      <c r="C148">
        <v>0.05</v>
      </c>
      <c r="D148">
        <v>1</v>
      </c>
    </row>
    <row r="149" spans="1:4" ht="15.75">
      <c r="A149">
        <v>50</v>
      </c>
      <c r="B149">
        <v>5</v>
      </c>
      <c r="C149">
        <v>0.05</v>
      </c>
      <c r="D149">
        <v>1</v>
      </c>
    </row>
    <row r="150" spans="1:4" ht="15.75">
      <c r="A150">
        <v>50</v>
      </c>
      <c r="B150">
        <v>5</v>
      </c>
      <c r="C150">
        <v>0.05</v>
      </c>
      <c r="D150">
        <v>1</v>
      </c>
    </row>
    <row r="151" spans="1:4" ht="15.75">
      <c r="A151">
        <v>50</v>
      </c>
      <c r="B151">
        <v>5</v>
      </c>
      <c r="C151">
        <v>0.05</v>
      </c>
      <c r="D151">
        <v>1</v>
      </c>
    </row>
    <row r="152" spans="1:4" ht="15.75">
      <c r="A152">
        <v>50</v>
      </c>
      <c r="B152">
        <v>5</v>
      </c>
      <c r="C152">
        <v>0.05</v>
      </c>
      <c r="D152">
        <v>1</v>
      </c>
    </row>
    <row r="153" spans="1:2" ht="15.75">
      <c r="A153">
        <v>16</v>
      </c>
      <c r="B153">
        <v>8</v>
      </c>
    </row>
    <row r="154" spans="1:4" ht="15.75">
      <c r="A154">
        <v>25</v>
      </c>
      <c r="B154">
        <v>3.5</v>
      </c>
      <c r="C154">
        <v>0.05</v>
      </c>
      <c r="D154">
        <v>1</v>
      </c>
    </row>
    <row r="155" spans="1:4" ht="15.75">
      <c r="A155">
        <v>25</v>
      </c>
      <c r="B155">
        <v>3.5</v>
      </c>
      <c r="C155">
        <v>0.05</v>
      </c>
      <c r="D155">
        <v>1</v>
      </c>
    </row>
    <row r="156" spans="1:4" ht="15.75">
      <c r="A156">
        <v>25</v>
      </c>
      <c r="B156">
        <v>3.5</v>
      </c>
      <c r="C156">
        <v>0.05</v>
      </c>
      <c r="D156">
        <v>1</v>
      </c>
    </row>
    <row r="157" spans="1:4" ht="15.75">
      <c r="A157">
        <v>25</v>
      </c>
      <c r="B157">
        <v>3.5</v>
      </c>
      <c r="C157">
        <v>0.05</v>
      </c>
      <c r="D157">
        <v>1</v>
      </c>
    </row>
    <row r="158" spans="1:4" ht="15.75">
      <c r="A158">
        <v>25</v>
      </c>
      <c r="B158">
        <v>3.5</v>
      </c>
      <c r="C158">
        <v>0.05</v>
      </c>
      <c r="D158">
        <v>1</v>
      </c>
    </row>
    <row r="159" spans="1:4" ht="15.75">
      <c r="A159">
        <v>25</v>
      </c>
      <c r="B159">
        <v>3.5</v>
      </c>
      <c r="C159">
        <v>0.05</v>
      </c>
      <c r="D159">
        <v>1</v>
      </c>
    </row>
    <row r="160" spans="1:4" ht="15.75">
      <c r="A160">
        <v>25</v>
      </c>
      <c r="B160">
        <v>3.5</v>
      </c>
      <c r="C160">
        <v>0.05</v>
      </c>
      <c r="D160">
        <v>1</v>
      </c>
    </row>
    <row r="161" spans="1:4" ht="15.75">
      <c r="A161">
        <v>25</v>
      </c>
      <c r="B161">
        <v>3.5</v>
      </c>
      <c r="C161">
        <v>0.05</v>
      </c>
      <c r="D161">
        <v>1</v>
      </c>
    </row>
    <row r="162" spans="1:2" ht="15.75">
      <c r="A162">
        <v>17</v>
      </c>
      <c r="B162">
        <v>10</v>
      </c>
    </row>
    <row r="163" spans="1:4" ht="15.75">
      <c r="A163">
        <v>48</v>
      </c>
      <c r="B163">
        <v>5</v>
      </c>
      <c r="C163">
        <v>0.05</v>
      </c>
      <c r="D163">
        <v>1</v>
      </c>
    </row>
    <row r="164" spans="1:4" ht="15.75">
      <c r="A164">
        <v>48</v>
      </c>
      <c r="B164">
        <v>5</v>
      </c>
      <c r="C164">
        <v>0.05</v>
      </c>
      <c r="D164">
        <v>1</v>
      </c>
    </row>
    <row r="165" spans="1:4" ht="15.75">
      <c r="A165">
        <v>48</v>
      </c>
      <c r="B165">
        <v>5</v>
      </c>
      <c r="C165">
        <v>0.05</v>
      </c>
      <c r="D165">
        <v>1</v>
      </c>
    </row>
    <row r="166" spans="1:4" ht="15.75">
      <c r="A166">
        <v>48</v>
      </c>
      <c r="B166">
        <v>5</v>
      </c>
      <c r="C166">
        <v>0.05</v>
      </c>
      <c r="D166">
        <v>1</v>
      </c>
    </row>
    <row r="167" spans="1:4" ht="15.75">
      <c r="A167">
        <v>48</v>
      </c>
      <c r="B167">
        <v>5</v>
      </c>
      <c r="C167">
        <v>0.05</v>
      </c>
      <c r="D167">
        <v>1</v>
      </c>
    </row>
    <row r="168" spans="1:4" ht="15.75">
      <c r="A168">
        <v>48</v>
      </c>
      <c r="B168">
        <v>5</v>
      </c>
      <c r="C168">
        <v>0.05</v>
      </c>
      <c r="D168">
        <v>1</v>
      </c>
    </row>
    <row r="169" spans="1:4" ht="15.75">
      <c r="A169">
        <v>48</v>
      </c>
      <c r="B169">
        <v>5</v>
      </c>
      <c r="C169">
        <v>0.05</v>
      </c>
      <c r="D169">
        <v>1</v>
      </c>
    </row>
    <row r="170" spans="1:4" ht="15.75">
      <c r="A170">
        <v>48</v>
      </c>
      <c r="B170">
        <v>5</v>
      </c>
      <c r="C170">
        <v>0.05</v>
      </c>
      <c r="D170">
        <v>1</v>
      </c>
    </row>
    <row r="171" spans="1:4" ht="15.75">
      <c r="A171">
        <v>48</v>
      </c>
      <c r="B171">
        <v>5</v>
      </c>
      <c r="C171">
        <v>0.05</v>
      </c>
      <c r="D171">
        <v>1</v>
      </c>
    </row>
    <row r="172" spans="1:4" ht="15.75">
      <c r="A172">
        <v>48</v>
      </c>
      <c r="B172">
        <v>5</v>
      </c>
      <c r="C172">
        <v>0.05</v>
      </c>
      <c r="D172">
        <v>1</v>
      </c>
    </row>
    <row r="173" spans="1:2" ht="15.75">
      <c r="A173">
        <v>18</v>
      </c>
      <c r="B173">
        <v>11</v>
      </c>
    </row>
    <row r="174" spans="1:4" ht="15.75">
      <c r="A174">
        <v>34</v>
      </c>
      <c r="B174">
        <v>6.05</v>
      </c>
      <c r="C174">
        <v>0.05</v>
      </c>
      <c r="D174">
        <v>1</v>
      </c>
    </row>
    <row r="175" spans="1:4" ht="15.75">
      <c r="A175">
        <v>34</v>
      </c>
      <c r="B175">
        <v>6.05</v>
      </c>
      <c r="C175">
        <v>0.05</v>
      </c>
      <c r="D175">
        <v>1</v>
      </c>
    </row>
    <row r="176" spans="1:4" ht="15.75">
      <c r="A176">
        <v>34</v>
      </c>
      <c r="B176">
        <v>6.05</v>
      </c>
      <c r="C176">
        <v>0.05</v>
      </c>
      <c r="D176">
        <v>1</v>
      </c>
    </row>
    <row r="177" spans="1:4" ht="15.75">
      <c r="A177">
        <v>34</v>
      </c>
      <c r="B177">
        <v>6.05</v>
      </c>
      <c r="C177">
        <v>0.05</v>
      </c>
      <c r="D177">
        <v>1</v>
      </c>
    </row>
    <row r="178" spans="1:4" ht="15.75">
      <c r="A178">
        <v>34</v>
      </c>
      <c r="B178">
        <v>6.05</v>
      </c>
      <c r="C178">
        <v>0.05</v>
      </c>
      <c r="D178">
        <v>1</v>
      </c>
    </row>
    <row r="179" spans="1:4" ht="15.75">
      <c r="A179">
        <v>34</v>
      </c>
      <c r="B179">
        <v>6.05</v>
      </c>
      <c r="C179">
        <v>0.05</v>
      </c>
      <c r="D179">
        <v>1</v>
      </c>
    </row>
    <row r="180" spans="1:4" ht="15.75">
      <c r="A180">
        <v>34</v>
      </c>
      <c r="B180">
        <v>6.05</v>
      </c>
      <c r="C180">
        <v>0.05</v>
      </c>
      <c r="D180">
        <v>1</v>
      </c>
    </row>
    <row r="181" spans="1:4" ht="15.75">
      <c r="A181">
        <v>34</v>
      </c>
      <c r="B181">
        <v>6.05</v>
      </c>
      <c r="C181">
        <v>0.05</v>
      </c>
      <c r="D181">
        <v>1</v>
      </c>
    </row>
    <row r="182" spans="1:4" ht="15.75">
      <c r="A182">
        <v>34</v>
      </c>
      <c r="B182">
        <v>6.05</v>
      </c>
      <c r="C182">
        <v>0.05</v>
      </c>
      <c r="D182">
        <v>1</v>
      </c>
    </row>
    <row r="183" spans="1:4" ht="15.75">
      <c r="A183">
        <v>34</v>
      </c>
      <c r="B183">
        <v>6.05</v>
      </c>
      <c r="C183">
        <v>0.05</v>
      </c>
      <c r="D183">
        <v>1</v>
      </c>
    </row>
    <row r="184" spans="1:4" ht="15.75">
      <c r="A184">
        <v>34</v>
      </c>
      <c r="B184">
        <v>6.05</v>
      </c>
      <c r="C184">
        <v>0.05</v>
      </c>
      <c r="D184">
        <v>1</v>
      </c>
    </row>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codeName="Sheet3"/>
  <dimension ref="B3:L23"/>
  <sheetViews>
    <sheetView showGridLines="0" workbookViewId="0" topLeftCell="A1">
      <selection activeCell="J25" sqref="J25"/>
    </sheetView>
  </sheetViews>
  <sheetFormatPr defaultColWidth="9.00390625" defaultRowHeight="15.75"/>
  <cols>
    <col min="1" max="1" width="2.00390625" style="0" customWidth="1"/>
    <col min="2" max="2" width="14.625" style="0" customWidth="1"/>
    <col min="3" max="3" width="6.375" style="0" customWidth="1"/>
    <col min="4" max="4" width="14.50390625" style="0" customWidth="1"/>
    <col min="5" max="5" width="12.625" style="0" customWidth="1"/>
    <col min="6" max="6" width="16.50390625" style="0" customWidth="1"/>
    <col min="8" max="9" width="8.625" style="0" customWidth="1"/>
    <col min="10" max="10" width="8.00390625" style="0" customWidth="1"/>
  </cols>
  <sheetData>
    <row r="1" ht="6" customHeight="1"/>
    <row r="2" ht="6" customHeight="1" thickBot="1"/>
    <row r="3" spans="2:10" ht="21.75" thickBot="1" thickTop="1">
      <c r="B3" s="110" t="s">
        <v>17</v>
      </c>
      <c r="C3" s="111"/>
      <c r="D3" s="112"/>
      <c r="E3" s="113" t="s">
        <v>58</v>
      </c>
      <c r="F3" s="112"/>
      <c r="G3" s="205">
        <v>7</v>
      </c>
      <c r="H3" s="114"/>
      <c r="I3" s="115"/>
      <c r="J3" s="116"/>
    </row>
    <row r="4" spans="2:10" ht="21" thickBot="1">
      <c r="B4" s="117" t="s">
        <v>123</v>
      </c>
      <c r="C4" s="48"/>
      <c r="D4" s="49"/>
      <c r="E4" s="50" t="s">
        <v>15</v>
      </c>
      <c r="F4" s="51"/>
      <c r="G4" s="16"/>
      <c r="H4" s="16"/>
      <c r="I4" s="18" t="s">
        <v>16</v>
      </c>
      <c r="J4" s="118"/>
    </row>
    <row r="5" spans="2:10" ht="18.75">
      <c r="B5" s="119" t="s">
        <v>26</v>
      </c>
      <c r="C5" s="45" t="s">
        <v>76</v>
      </c>
      <c r="D5" s="46" t="s">
        <v>18</v>
      </c>
      <c r="E5" s="47" t="s">
        <v>19</v>
      </c>
      <c r="F5" s="46" t="s">
        <v>20</v>
      </c>
      <c r="G5" s="47" t="s">
        <v>21</v>
      </c>
      <c r="H5" s="46" t="s">
        <v>22</v>
      </c>
      <c r="I5" s="47" t="s">
        <v>23</v>
      </c>
      <c r="J5" s="120" t="s">
        <v>32</v>
      </c>
    </row>
    <row r="6" spans="2:10" ht="16.5" thickBot="1">
      <c r="B6" s="121" t="s">
        <v>124</v>
      </c>
      <c r="C6" s="44" t="s">
        <v>77</v>
      </c>
      <c r="D6" s="10" t="s">
        <v>117</v>
      </c>
      <c r="E6" s="6" t="s">
        <v>118</v>
      </c>
      <c r="F6" s="10" t="s">
        <v>119</v>
      </c>
      <c r="G6" s="6" t="s">
        <v>24</v>
      </c>
      <c r="H6" s="10" t="s">
        <v>24</v>
      </c>
      <c r="I6" s="6" t="s">
        <v>24</v>
      </c>
      <c r="J6" s="122" t="s">
        <v>25</v>
      </c>
    </row>
    <row r="7" spans="2:10" ht="15.75">
      <c r="B7" s="203" t="s">
        <v>88</v>
      </c>
      <c r="C7" s="52">
        <f>IF(NSOIL&gt;=1,1,"")</f>
        <v>1</v>
      </c>
      <c r="D7" s="222">
        <v>0.35</v>
      </c>
      <c r="E7" s="223">
        <v>25</v>
      </c>
      <c r="F7" s="199">
        <v>0.29</v>
      </c>
      <c r="G7" s="200">
        <v>0.25</v>
      </c>
      <c r="H7" s="214">
        <v>0.55</v>
      </c>
      <c r="I7" s="234">
        <f>IF(NSOIL&gt;=1,1-G7-H7,"")</f>
        <v>0.19999999999999996</v>
      </c>
      <c r="J7" s="230">
        <v>0.4</v>
      </c>
    </row>
    <row r="8" spans="2:10" ht="15.75">
      <c r="B8" s="204" t="s">
        <v>89</v>
      </c>
      <c r="C8" s="53">
        <f>IF(NSOIL&gt;=2,2,"")</f>
        <v>2</v>
      </c>
      <c r="D8" s="224">
        <v>0.35</v>
      </c>
      <c r="E8" s="225">
        <v>25</v>
      </c>
      <c r="F8" s="201">
        <v>0.29</v>
      </c>
      <c r="G8" s="202">
        <v>0.3</v>
      </c>
      <c r="H8" s="215">
        <v>0.6</v>
      </c>
      <c r="I8" s="235">
        <f>IF(NSOIL&gt;=2,1-G8-H8,"")</f>
        <v>0.09999999999999998</v>
      </c>
      <c r="J8" s="231">
        <v>1</v>
      </c>
    </row>
    <row r="9" spans="2:10" ht="15.75">
      <c r="B9" s="204" t="s">
        <v>90</v>
      </c>
      <c r="C9" s="53">
        <f>IF(NSOIL&gt;=3,3,"")</f>
        <v>3</v>
      </c>
      <c r="D9" s="224">
        <v>0.3</v>
      </c>
      <c r="E9" s="225">
        <v>20</v>
      </c>
      <c r="F9" s="201">
        <v>0.29</v>
      </c>
      <c r="G9" s="202">
        <v>0.25</v>
      </c>
      <c r="H9" s="215">
        <v>0.55</v>
      </c>
      <c r="I9" s="235">
        <f>IF(NSOIL&gt;=3,1-G9-H9,"")</f>
        <v>0.19999999999999996</v>
      </c>
      <c r="J9" s="231">
        <v>0.4</v>
      </c>
    </row>
    <row r="10" spans="2:10" ht="15.75">
      <c r="B10" s="204" t="s">
        <v>91</v>
      </c>
      <c r="C10" s="53">
        <f>IF(NSOIL&gt;=4,4,"")</f>
        <v>4</v>
      </c>
      <c r="D10" s="224">
        <v>0.3</v>
      </c>
      <c r="E10" s="225">
        <v>25</v>
      </c>
      <c r="F10" s="201">
        <v>0.29</v>
      </c>
      <c r="G10" s="202">
        <v>0.25</v>
      </c>
      <c r="H10" s="215">
        <v>0.55</v>
      </c>
      <c r="I10" s="235">
        <f>IF(NSOIL&gt;=4,1-G10-H10,"")</f>
        <v>0.19999999999999996</v>
      </c>
      <c r="J10" s="231">
        <v>0.4</v>
      </c>
    </row>
    <row r="11" spans="2:10" ht="15.75">
      <c r="B11" s="204" t="s">
        <v>92</v>
      </c>
      <c r="C11" s="53">
        <f>IF(NSOIL&gt;=5,5,"")</f>
        <v>5</v>
      </c>
      <c r="D11" s="224">
        <v>0.2</v>
      </c>
      <c r="E11" s="225">
        <v>20</v>
      </c>
      <c r="F11" s="201">
        <v>0.29</v>
      </c>
      <c r="G11" s="202">
        <v>0.3</v>
      </c>
      <c r="H11" s="215">
        <v>0.6</v>
      </c>
      <c r="I11" s="235">
        <f>IF(NSOIL&gt;=5,1-G11-H11,"")</f>
        <v>0.09999999999999998</v>
      </c>
      <c r="J11" s="231">
        <v>0.3</v>
      </c>
    </row>
    <row r="12" spans="2:12" ht="15.75">
      <c r="B12" s="204" t="s">
        <v>93</v>
      </c>
      <c r="C12" s="53">
        <f>IF(NSOIL&gt;=6,6,"")</f>
        <v>6</v>
      </c>
      <c r="D12" s="224">
        <v>0.35</v>
      </c>
      <c r="E12" s="225">
        <v>25</v>
      </c>
      <c r="F12" s="201">
        <v>0.29</v>
      </c>
      <c r="G12" s="202">
        <v>0.25</v>
      </c>
      <c r="H12" s="215">
        <v>0.55</v>
      </c>
      <c r="I12" s="235">
        <f>IF(NSOIL&gt;=6,1-G12-H12,"")</f>
        <v>0.19999999999999996</v>
      </c>
      <c r="J12" s="231">
        <v>0.1</v>
      </c>
      <c r="K12" s="7"/>
      <c r="L12" s="7"/>
    </row>
    <row r="13" spans="2:12" ht="15.75">
      <c r="B13" s="204" t="s">
        <v>94</v>
      </c>
      <c r="C13" s="53">
        <f>IF(NSOIL&gt;=7,7,"")</f>
        <v>7</v>
      </c>
      <c r="D13" s="224">
        <v>0.2</v>
      </c>
      <c r="E13" s="225">
        <v>15</v>
      </c>
      <c r="F13" s="201">
        <v>0.29</v>
      </c>
      <c r="G13" s="202">
        <v>0.25</v>
      </c>
      <c r="H13" s="215">
        <v>0.55</v>
      </c>
      <c r="I13" s="235">
        <f>IF(NSOIL&gt;=7,1-G13-H13,"")</f>
        <v>0.19999999999999996</v>
      </c>
      <c r="J13" s="231">
        <v>0.1</v>
      </c>
      <c r="K13" s="7"/>
      <c r="L13" s="7"/>
    </row>
    <row r="14" spans="2:10" ht="15.75">
      <c r="B14" s="204"/>
      <c r="C14" s="53">
        <f>IF(NSOIL&gt;=8,8,"")</f>
      </c>
      <c r="D14" s="202"/>
      <c r="E14" s="225"/>
      <c r="F14" s="201"/>
      <c r="G14" s="202"/>
      <c r="H14" s="215"/>
      <c r="I14" s="235">
        <f>IF(NSOIL&gt;=8,1-G14-H14,"")</f>
      </c>
      <c r="J14" s="231"/>
    </row>
    <row r="15" spans="2:10" ht="15.75">
      <c r="B15" s="204"/>
      <c r="C15" s="53">
        <f>IF(NSOIL&gt;=9,9,"")</f>
      </c>
      <c r="D15" s="202"/>
      <c r="E15" s="225"/>
      <c r="F15" s="201"/>
      <c r="G15" s="202"/>
      <c r="H15" s="215"/>
      <c r="I15" s="235">
        <f>IF(NSOIL&gt;=9,1-G15-H15,"")</f>
      </c>
      <c r="J15" s="231"/>
    </row>
    <row r="16" spans="2:10" ht="15.75">
      <c r="B16" s="204"/>
      <c r="C16" s="53">
        <f>IF(NSOIL&gt;=10,10,"")</f>
      </c>
      <c r="D16" s="202"/>
      <c r="E16" s="225"/>
      <c r="F16" s="201"/>
      <c r="G16" s="202"/>
      <c r="H16" s="215"/>
      <c r="I16" s="235">
        <f>IF(NSOIL&gt;=10,1-G16-H16,"")</f>
      </c>
      <c r="J16" s="231"/>
    </row>
    <row r="17" spans="2:10" ht="15.75">
      <c r="B17" s="204"/>
      <c r="C17" s="53">
        <f>IF(NSOIL&gt;=11,11,"")</f>
      </c>
      <c r="D17" s="202"/>
      <c r="E17" s="225"/>
      <c r="F17" s="201"/>
      <c r="G17" s="202"/>
      <c r="H17" s="215"/>
      <c r="I17" s="235">
        <f>IF(NSOIL&gt;=11,1-G17-H17,"")</f>
      </c>
      <c r="J17" s="231"/>
    </row>
    <row r="18" spans="2:10" ht="15.75">
      <c r="B18" s="204"/>
      <c r="C18" s="53">
        <f>IF(NSOIL&gt;=12,12,"")</f>
      </c>
      <c r="D18" s="202"/>
      <c r="E18" s="225"/>
      <c r="F18" s="201"/>
      <c r="G18" s="202"/>
      <c r="H18" s="215"/>
      <c r="I18" s="235">
        <f>IF(NSOIL&gt;=12,1-G18-H18,"")</f>
      </c>
      <c r="J18" s="231"/>
    </row>
    <row r="19" spans="2:10" ht="15.75">
      <c r="B19" s="204"/>
      <c r="C19" s="53">
        <f>IF(NSOIL&gt;=13,13,"")</f>
      </c>
      <c r="D19" s="202"/>
      <c r="E19" s="225"/>
      <c r="F19" s="201"/>
      <c r="G19" s="202"/>
      <c r="H19" s="215"/>
      <c r="I19" s="235">
        <f>IF(NSOIL&gt;=13,1-G19-H19,"")</f>
      </c>
      <c r="J19" s="231"/>
    </row>
    <row r="20" spans="2:10" ht="15.75">
      <c r="B20" s="204"/>
      <c r="C20" s="53">
        <f>IF(NSOIL&gt;=14,14,"")</f>
      </c>
      <c r="D20" s="202"/>
      <c r="E20" s="225"/>
      <c r="F20" s="201"/>
      <c r="G20" s="202"/>
      <c r="H20" s="215"/>
      <c r="I20" s="235">
        <f>IF(NSOIL&gt;=14,1-G20-H20,"")</f>
      </c>
      <c r="J20" s="231"/>
    </row>
    <row r="21" spans="2:10" ht="15.75">
      <c r="B21" s="204"/>
      <c r="C21" s="53">
        <f>IF(NSOIL&gt;=15,15,"")</f>
      </c>
      <c r="D21" s="202"/>
      <c r="E21" s="225"/>
      <c r="F21" s="201"/>
      <c r="G21" s="202"/>
      <c r="H21" s="215"/>
      <c r="I21" s="235">
        <f>IF(NSOIL&gt;=15,1-G21-H21,"")</f>
      </c>
      <c r="J21" s="231"/>
    </row>
    <row r="22" spans="2:10" ht="16.5" thickBot="1">
      <c r="B22" s="233"/>
      <c r="C22" s="123">
        <f>IF(NSOIL&gt;=16,16,"")</f>
      </c>
      <c r="D22" s="226"/>
      <c r="E22" s="227"/>
      <c r="F22" s="228"/>
      <c r="G22" s="226"/>
      <c r="H22" s="229"/>
      <c r="I22" s="236">
        <f>IF(NSOIL&gt;=16,1-G22-H22,"")</f>
      </c>
      <c r="J22" s="232"/>
    </row>
    <row r="23" spans="2:10" ht="16.5" thickTop="1">
      <c r="B23" s="54"/>
      <c r="C23" s="54"/>
      <c r="D23" s="54"/>
      <c r="E23" s="54"/>
      <c r="F23" s="54"/>
      <c r="G23" s="54"/>
      <c r="H23" s="54"/>
      <c r="I23" s="54"/>
      <c r="J23" s="54"/>
    </row>
  </sheetData>
  <sheetProtection/>
  <protectedRanges>
    <protectedRange sqref="G3" name="Range4"/>
    <protectedRange sqref="B7:B22" name="Range1"/>
    <protectedRange sqref="D7:H22" name="Range2"/>
    <protectedRange sqref="J7:J22" name="Range3"/>
  </protectedRanges>
  <dataValidations count="1">
    <dataValidation type="whole" operator="greaterThan" allowBlank="1" showInputMessage="1" showErrorMessage="1" errorTitle="Enter an integer value &gt; = 1" error="In this cell, only in the case that you want to simulate infiltration and/or erosion, you enter either 1 if you have uniform land use/cover  within the watershed or greater than one for more than 1 data type.&#10;" sqref="G3">
      <formula1>0</formula1>
    </dataValidation>
  </dataValidations>
  <printOptions/>
  <pageMargins left="0.75" right="0.75" top="1" bottom="1" header="0.5" footer="0.5"/>
  <pageSetup horizontalDpi="96" verticalDpi="96" orientation="landscape" r:id="rId4"/>
  <drawing r:id="rId3"/>
  <legacyDrawing r:id="rId2"/>
</worksheet>
</file>

<file path=xl/worksheets/sheet6.xml><?xml version="1.0" encoding="utf-8"?>
<worksheet xmlns="http://schemas.openxmlformats.org/spreadsheetml/2006/main" xmlns:r="http://schemas.openxmlformats.org/officeDocument/2006/relationships">
  <sheetPr codeName="Sheet31"/>
  <dimension ref="B3:G23"/>
  <sheetViews>
    <sheetView showGridLines="0" workbookViewId="0" topLeftCell="A1">
      <selection activeCell="B7" sqref="B7"/>
    </sheetView>
  </sheetViews>
  <sheetFormatPr defaultColWidth="9.00390625" defaultRowHeight="15.75"/>
  <cols>
    <col min="1" max="1" width="4.50390625" style="0" customWidth="1"/>
    <col min="2" max="2" width="18.25390625" style="0" customWidth="1"/>
    <col min="3" max="3" width="9.625" style="0" bestFit="1" customWidth="1"/>
    <col min="4" max="4" width="10.875" style="0" bestFit="1" customWidth="1"/>
    <col min="5" max="5" width="11.125" style="0" customWidth="1"/>
    <col min="7" max="7" width="9.125" style="0" customWidth="1"/>
  </cols>
  <sheetData>
    <row r="2" ht="16.5" thickBot="1"/>
    <row r="3" spans="2:7" ht="21" thickTop="1">
      <c r="B3" s="124" t="s">
        <v>29</v>
      </c>
      <c r="C3" s="125"/>
      <c r="D3" s="126"/>
      <c r="E3" s="126"/>
      <c r="F3" s="126"/>
      <c r="G3" s="127"/>
    </row>
    <row r="4" spans="2:7" ht="16.5" thickBot="1">
      <c r="B4" s="128" t="s">
        <v>59</v>
      </c>
      <c r="C4" s="28"/>
      <c r="D4" s="28"/>
      <c r="E4" s="28"/>
      <c r="F4" s="27"/>
      <c r="G4" s="129">
        <v>4</v>
      </c>
    </row>
    <row r="5" spans="2:7" ht="18.75">
      <c r="B5" s="130" t="s">
        <v>30</v>
      </c>
      <c r="C5" s="37" t="s">
        <v>78</v>
      </c>
      <c r="D5" s="25" t="s">
        <v>27</v>
      </c>
      <c r="E5" s="37" t="s">
        <v>127</v>
      </c>
      <c r="F5" s="26" t="s">
        <v>31</v>
      </c>
      <c r="G5" s="131" t="s">
        <v>62</v>
      </c>
    </row>
    <row r="6" spans="2:7" ht="16.5" thickBot="1">
      <c r="B6" s="132"/>
      <c r="C6" s="38" t="s">
        <v>77</v>
      </c>
      <c r="D6" s="8" t="s">
        <v>28</v>
      </c>
      <c r="E6" s="9" t="s">
        <v>102</v>
      </c>
      <c r="F6" s="9" t="s">
        <v>28</v>
      </c>
      <c r="G6" s="133" t="s">
        <v>28</v>
      </c>
    </row>
    <row r="7" spans="2:7" ht="15.75">
      <c r="B7" s="134" t="s">
        <v>95</v>
      </c>
      <c r="C7" s="55">
        <f>IF(NMAN&gt;=1,1,"")</f>
        <v>1</v>
      </c>
      <c r="D7" s="42">
        <v>0.25</v>
      </c>
      <c r="E7" s="187">
        <v>3</v>
      </c>
      <c r="F7" s="251">
        <v>0.07</v>
      </c>
      <c r="G7" s="175">
        <v>1</v>
      </c>
    </row>
    <row r="8" spans="2:7" ht="15.75">
      <c r="B8" s="135" t="s">
        <v>96</v>
      </c>
      <c r="C8" s="56">
        <f>IF(NMAN&gt;=2,2,"")</f>
        <v>2</v>
      </c>
      <c r="D8" s="43">
        <v>0.01</v>
      </c>
      <c r="E8" s="188">
        <v>0</v>
      </c>
      <c r="F8" s="252">
        <v>0</v>
      </c>
      <c r="G8" s="176">
        <v>1</v>
      </c>
    </row>
    <row r="9" spans="2:7" ht="15.75">
      <c r="B9" s="135" t="s">
        <v>97</v>
      </c>
      <c r="C9" s="56">
        <f>IF(NMAN&gt;=3,3,"")</f>
        <v>3</v>
      </c>
      <c r="D9" s="43">
        <v>0.15</v>
      </c>
      <c r="E9" s="188">
        <v>1</v>
      </c>
      <c r="F9" s="252">
        <v>0.65</v>
      </c>
      <c r="G9" s="176">
        <v>1</v>
      </c>
    </row>
    <row r="10" spans="2:7" ht="15.75">
      <c r="B10" s="135" t="s">
        <v>98</v>
      </c>
      <c r="C10" s="56">
        <f>IF(NMAN&gt;=4,4,"")</f>
        <v>4</v>
      </c>
      <c r="D10" s="43">
        <v>0.2</v>
      </c>
      <c r="E10" s="188">
        <v>1.5</v>
      </c>
      <c r="F10" s="252">
        <v>0.7</v>
      </c>
      <c r="G10" s="176">
        <v>1</v>
      </c>
    </row>
    <row r="11" spans="2:7" ht="15.75">
      <c r="B11" s="135"/>
      <c r="C11" s="56">
        <f>IF(NMAN&gt;=5,5,"")</f>
      </c>
      <c r="D11" s="43"/>
      <c r="E11" s="188"/>
      <c r="F11" s="252"/>
      <c r="G11" s="176"/>
    </row>
    <row r="12" spans="2:7" ht="15.75">
      <c r="B12" s="135"/>
      <c r="C12" s="56">
        <f>IF(NMAN&gt;=6,6,"")</f>
      </c>
      <c r="D12" s="43"/>
      <c r="E12" s="188"/>
      <c r="F12" s="252"/>
      <c r="G12" s="176"/>
    </row>
    <row r="13" spans="2:7" ht="15.75">
      <c r="B13" s="135"/>
      <c r="C13" s="56">
        <f>IF(NMAN&gt;=7,7,"")</f>
      </c>
      <c r="D13" s="43"/>
      <c r="E13" s="188"/>
      <c r="F13" s="252"/>
      <c r="G13" s="176"/>
    </row>
    <row r="14" spans="2:7" ht="15.75">
      <c r="B14" s="135"/>
      <c r="C14" s="56">
        <f>IF(NMAN&gt;=8,8,"")</f>
      </c>
      <c r="D14" s="43"/>
      <c r="E14" s="188"/>
      <c r="F14" s="252"/>
      <c r="G14" s="176"/>
    </row>
    <row r="15" spans="2:7" ht="15.75">
      <c r="B15" s="135"/>
      <c r="C15" s="56">
        <f>IF(NMAN&gt;=9,9,"")</f>
      </c>
      <c r="D15" s="43"/>
      <c r="E15" s="188"/>
      <c r="F15" s="252"/>
      <c r="G15" s="176"/>
    </row>
    <row r="16" spans="2:7" ht="15.75">
      <c r="B16" s="135"/>
      <c r="C16" s="56">
        <f>IF(NMAN&gt;=10,10,"")</f>
      </c>
      <c r="D16" s="43"/>
      <c r="E16" s="188"/>
      <c r="F16" s="252"/>
      <c r="G16" s="176"/>
    </row>
    <row r="17" spans="2:7" ht="15.75">
      <c r="B17" s="135"/>
      <c r="C17" s="56">
        <f>IF(NMAN&gt;=11,11,"")</f>
      </c>
      <c r="D17" s="43"/>
      <c r="E17" s="188"/>
      <c r="F17" s="252"/>
      <c r="G17" s="176"/>
    </row>
    <row r="18" spans="2:7" ht="15.75">
      <c r="B18" s="135"/>
      <c r="C18" s="56">
        <f>IF(NMAN&gt;=12,12,"")</f>
      </c>
      <c r="D18" s="43"/>
      <c r="E18" s="188"/>
      <c r="F18" s="252"/>
      <c r="G18" s="176"/>
    </row>
    <row r="19" spans="2:7" ht="15.75">
      <c r="B19" s="135"/>
      <c r="C19" s="56">
        <f>IF(NMAN&gt;=13,13,"")</f>
      </c>
      <c r="D19" s="43"/>
      <c r="E19" s="188"/>
      <c r="F19" s="252"/>
      <c r="G19" s="176"/>
    </row>
    <row r="20" spans="2:7" ht="15.75">
      <c r="B20" s="135"/>
      <c r="C20" s="56">
        <f>IF(NMAN&gt;=14,14,"")</f>
      </c>
      <c r="D20" s="43"/>
      <c r="E20" s="188"/>
      <c r="F20" s="252"/>
      <c r="G20" s="176"/>
    </row>
    <row r="21" spans="2:7" ht="15.75">
      <c r="B21" s="135"/>
      <c r="C21" s="56">
        <f>IF(NMAN&gt;=15,15,"")</f>
      </c>
      <c r="D21" s="43"/>
      <c r="E21" s="188"/>
      <c r="F21" s="252"/>
      <c r="G21" s="176"/>
    </row>
    <row r="22" spans="2:7" ht="16.5" thickBot="1">
      <c r="B22" s="136"/>
      <c r="C22" s="137">
        <f>IF(NMAN&gt;=16,16,"")</f>
      </c>
      <c r="D22" s="138"/>
      <c r="E22" s="189"/>
      <c r="F22" s="253"/>
      <c r="G22" s="177"/>
    </row>
    <row r="23" spans="4:7" ht="16.5" thickTop="1">
      <c r="D23" s="54"/>
      <c r="E23" s="54"/>
      <c r="F23" s="54"/>
      <c r="G23" s="54"/>
    </row>
  </sheetData>
  <sheetProtection/>
  <protectedRanges>
    <protectedRange sqref="G4" name="Range3"/>
    <protectedRange sqref="D7:G22" name="Range2"/>
    <protectedRange sqref="B7:B22" name="Range1"/>
  </protectedRanges>
  <dataValidations count="1">
    <dataValidation type="whole" operator="greaterThan" allowBlank="1" showInputMessage="1" showErrorMessage="1" errorTitle="Enter an integer value &gt; = 1" error="In this cell, you enter either 1 if you have uniform soils within the watershed or greater than one for more than 1 data type.&#10;This cell accepts only INTEGER values of ONE OR GREATER THAN ONE.&#10;" sqref="G4">
      <formula1>0</formula1>
    </dataValidation>
  </dataValidations>
  <printOptions/>
  <pageMargins left="0.75" right="0.75" top="1" bottom="1" header="0.5" footer="0.5"/>
  <pageSetup horizontalDpi="300" verticalDpi="300" orientation="portrait" r:id="rId3"/>
  <legacyDrawing r:id="rId2"/>
</worksheet>
</file>

<file path=xl/worksheets/sheet7.xml><?xml version="1.0" encoding="utf-8"?>
<worksheet xmlns="http://schemas.openxmlformats.org/spreadsheetml/2006/main" xmlns:r="http://schemas.openxmlformats.org/officeDocument/2006/relationships">
  <sheetPr codeName="Sheet5"/>
  <dimension ref="A2:J34"/>
  <sheetViews>
    <sheetView showGridLines="0" workbookViewId="0" topLeftCell="A1">
      <selection activeCell="E6" sqref="E6"/>
    </sheetView>
  </sheetViews>
  <sheetFormatPr defaultColWidth="9.00390625" defaultRowHeight="15.75"/>
  <cols>
    <col min="1" max="1" width="5.875" style="54" customWidth="1"/>
    <col min="2" max="2" width="4.25390625" style="54" customWidth="1"/>
    <col min="3" max="3" width="20.50390625" style="54" customWidth="1"/>
    <col min="4" max="4" width="11.50390625" style="54" customWidth="1"/>
    <col min="5" max="5" width="36.00390625" style="54" customWidth="1"/>
    <col min="6" max="6" width="4.25390625" style="54" customWidth="1"/>
    <col min="7" max="7" width="20.875" style="0" bestFit="1" customWidth="1"/>
    <col min="8" max="8" width="0" style="0" hidden="1" customWidth="1"/>
  </cols>
  <sheetData>
    <row r="1" ht="16.5" thickBot="1"/>
    <row r="2" spans="2:6" ht="21" thickTop="1">
      <c r="B2" s="139" t="s">
        <v>44</v>
      </c>
      <c r="C2" s="140"/>
      <c r="D2" s="140"/>
      <c r="E2" s="141"/>
      <c r="F2" s="142"/>
    </row>
    <row r="3" spans="2:6" ht="19.5" thickBot="1">
      <c r="B3" s="143"/>
      <c r="C3" s="35"/>
      <c r="D3" s="35"/>
      <c r="E3" s="36"/>
      <c r="F3" s="144"/>
    </row>
    <row r="4" spans="1:6" s="14" customFormat="1" ht="16.5" thickBot="1">
      <c r="A4" s="57"/>
      <c r="B4" s="145"/>
      <c r="C4" s="15"/>
      <c r="D4" s="15"/>
      <c r="E4" s="29" t="s">
        <v>14</v>
      </c>
      <c r="F4" s="146"/>
    </row>
    <row r="5" spans="1:6" s="14" customFormat="1" ht="15.75">
      <c r="A5" s="57"/>
      <c r="B5" s="145"/>
      <c r="C5" s="15" t="s">
        <v>87</v>
      </c>
      <c r="D5" s="15"/>
      <c r="E5" s="60" t="s">
        <v>160</v>
      </c>
      <c r="F5" s="147"/>
    </row>
    <row r="6" spans="2:6" ht="15.75">
      <c r="B6" s="86"/>
      <c r="C6" s="15" t="s">
        <v>41</v>
      </c>
      <c r="D6" s="15"/>
      <c r="E6" s="62" t="s">
        <v>159</v>
      </c>
      <c r="F6" s="147"/>
    </row>
    <row r="7" spans="2:6" ht="15.75">
      <c r="B7" s="86"/>
      <c r="C7" s="15" t="s">
        <v>39</v>
      </c>
      <c r="D7" s="15"/>
      <c r="E7" s="62" t="s">
        <v>128</v>
      </c>
      <c r="F7" s="147"/>
    </row>
    <row r="8" spans="2:6" ht="16.5" thickBot="1">
      <c r="B8" s="88"/>
      <c r="C8" s="148"/>
      <c r="D8" s="148"/>
      <c r="E8" s="149"/>
      <c r="F8" s="150"/>
    </row>
    <row r="9" spans="2:6" ht="17.25" thickBot="1" thickTop="1">
      <c r="B9"/>
      <c r="C9"/>
      <c r="D9"/>
      <c r="E9"/>
      <c r="F9"/>
    </row>
    <row r="10" spans="2:8" ht="21" thickTop="1">
      <c r="B10" s="151"/>
      <c r="C10" s="140" t="s">
        <v>33</v>
      </c>
      <c r="D10" s="140"/>
      <c r="E10" s="141"/>
      <c r="F10" s="142"/>
      <c r="H10" t="s">
        <v>46</v>
      </c>
    </row>
    <row r="11" spans="2:8" ht="19.5" thickBot="1">
      <c r="B11" s="152"/>
      <c r="C11" s="35"/>
      <c r="D11" s="35"/>
      <c r="E11" s="36"/>
      <c r="F11" s="144"/>
      <c r="H11" t="s">
        <v>47</v>
      </c>
    </row>
    <row r="12" spans="2:6" ht="19.5" thickBot="1">
      <c r="B12" s="153"/>
      <c r="C12" s="58"/>
      <c r="D12" s="58"/>
      <c r="E12" s="29" t="s">
        <v>14</v>
      </c>
      <c r="F12" s="154"/>
    </row>
    <row r="13" spans="2:6" ht="15.75">
      <c r="B13" s="86"/>
      <c r="C13" s="15" t="s">
        <v>48</v>
      </c>
      <c r="D13" s="63" t="s">
        <v>46</v>
      </c>
      <c r="E13" s="60" t="s">
        <v>129</v>
      </c>
      <c r="F13" s="147"/>
    </row>
    <row r="14" spans="2:6" ht="15.75">
      <c r="B14" s="86"/>
      <c r="C14" s="15" t="s">
        <v>34</v>
      </c>
      <c r="D14" s="15"/>
      <c r="E14" s="62" t="s">
        <v>130</v>
      </c>
      <c r="F14" s="147"/>
    </row>
    <row r="15" spans="2:6" ht="15.75">
      <c r="B15" s="86"/>
      <c r="C15" s="15" t="s">
        <v>35</v>
      </c>
      <c r="D15" s="15"/>
      <c r="E15" s="62" t="s">
        <v>131</v>
      </c>
      <c r="F15" s="147"/>
    </row>
    <row r="16" spans="1:7" ht="15.75">
      <c r="A16" s="57"/>
      <c r="B16" s="86"/>
      <c r="C16" s="15" t="s">
        <v>36</v>
      </c>
      <c r="D16" s="15"/>
      <c r="E16" s="61" t="s">
        <v>132</v>
      </c>
      <c r="F16" s="147"/>
      <c r="G16" s="14"/>
    </row>
    <row r="17" spans="1:7" s="14" customFormat="1" ht="15.75">
      <c r="A17" s="54"/>
      <c r="B17" s="86"/>
      <c r="C17" s="15" t="s">
        <v>37</v>
      </c>
      <c r="D17" s="15"/>
      <c r="E17" s="61" t="s">
        <v>133</v>
      </c>
      <c r="F17" s="147"/>
      <c r="G17"/>
    </row>
    <row r="18" spans="2:6" ht="15.75">
      <c r="B18" s="86"/>
      <c r="C18" s="15" t="s">
        <v>38</v>
      </c>
      <c r="D18" s="15"/>
      <c r="E18" s="61" t="s">
        <v>134</v>
      </c>
      <c r="F18" s="147"/>
    </row>
    <row r="19" spans="2:6" ht="16.5" thickBot="1">
      <c r="B19" s="86"/>
      <c r="C19" s="15" t="s">
        <v>40</v>
      </c>
      <c r="D19" s="15"/>
      <c r="E19" s="213"/>
      <c r="F19" s="147"/>
    </row>
    <row r="20" spans="2:6" ht="16.5" thickBot="1">
      <c r="B20" s="88"/>
      <c r="C20" s="148"/>
      <c r="D20" s="148"/>
      <c r="E20" s="155"/>
      <c r="F20" s="150"/>
    </row>
    <row r="21" ht="16.5" thickTop="1"/>
    <row r="22" ht="15.75">
      <c r="G22" s="7"/>
    </row>
    <row r="23" ht="15.75">
      <c r="B23" s="57"/>
    </row>
    <row r="24" ht="15.75">
      <c r="G24" s="54"/>
    </row>
    <row r="25" ht="15.75">
      <c r="G25" s="54"/>
    </row>
    <row r="26" spans="7:9" ht="15.75">
      <c r="G26" s="54"/>
      <c r="I26" s="54"/>
    </row>
    <row r="30" spans="7:10" ht="15.75">
      <c r="G30" s="54"/>
      <c r="J30" s="54"/>
    </row>
    <row r="34" spans="7:9" ht="15.75">
      <c r="G34" s="54"/>
      <c r="I34" s="54"/>
    </row>
  </sheetData>
  <sheetProtection/>
  <protectedRanges>
    <protectedRange sqref="D13" name="Range3"/>
    <protectedRange sqref="E13:E19" name="Range2"/>
    <protectedRange sqref="E5:E7" name="Range1"/>
  </protectedRanges>
  <dataValidations count="1">
    <dataValidation type="list" allowBlank="1" showInputMessage="1" showErrorMessage="1" errorTitle="Please, Select:" error="The Digital Elevation Model should be in meters or in feet." sqref="D13">
      <formula1>$H$10:$H$11</formula1>
    </dataValidation>
  </dataValidations>
  <printOptions headings="1"/>
  <pageMargins left="0.75" right="0.75" top="1" bottom="1" header="0.5" footer="0.5"/>
  <pageSetup horizontalDpi="600" verticalDpi="600" orientation="landscape" r:id="rId4"/>
  <drawing r:id="rId3"/>
  <legacyDrawing r:id="rId2"/>
</worksheet>
</file>

<file path=xl/worksheets/sheet8.xml><?xml version="1.0" encoding="utf-8"?>
<worksheet xmlns="http://schemas.openxmlformats.org/spreadsheetml/2006/main" xmlns:r="http://schemas.openxmlformats.org/officeDocument/2006/relationships">
  <sheetPr codeName="Sheet6"/>
  <dimension ref="B2:G43"/>
  <sheetViews>
    <sheetView showGridLines="0" workbookViewId="0" topLeftCell="A1">
      <selection activeCell="D7" sqref="D7:F7"/>
    </sheetView>
  </sheetViews>
  <sheetFormatPr defaultColWidth="9.00390625" defaultRowHeight="15.75"/>
  <cols>
    <col min="1" max="1" width="6.375" style="0" customWidth="1"/>
    <col min="2" max="2" width="4.25390625" style="0" customWidth="1"/>
    <col min="3" max="3" width="38.125" style="0" customWidth="1"/>
    <col min="4" max="4" width="7.375" style="0" customWidth="1"/>
    <col min="5" max="5" width="8.25390625" style="0" bestFit="1" customWidth="1"/>
    <col min="6" max="6" width="36.00390625" style="0" customWidth="1"/>
    <col min="7" max="7" width="4.00390625" style="0" customWidth="1"/>
  </cols>
  <sheetData>
    <row r="1" ht="16.5" thickBot="1"/>
    <row r="2" spans="2:7" s="13" customFormat="1" ht="21" thickTop="1">
      <c r="B2" s="139" t="s">
        <v>45</v>
      </c>
      <c r="C2" s="140"/>
      <c r="D2" s="141"/>
      <c r="E2" s="141"/>
      <c r="F2" s="141"/>
      <c r="G2" s="161"/>
    </row>
    <row r="3" spans="2:7" s="13" customFormat="1" ht="19.5" thickBot="1">
      <c r="B3" s="162"/>
      <c r="C3" s="35"/>
      <c r="D3" s="36"/>
      <c r="E3" s="36"/>
      <c r="F3" s="36"/>
      <c r="G3" s="163"/>
    </row>
    <row r="4" spans="2:7" s="194" customFormat="1" ht="16.5" thickBot="1">
      <c r="B4" s="195"/>
      <c r="C4" s="196"/>
      <c r="D4" s="217" t="s">
        <v>14</v>
      </c>
      <c r="E4" s="217"/>
      <c r="F4" s="217"/>
      <c r="G4" s="197"/>
    </row>
    <row r="5" spans="2:7" s="194" customFormat="1" ht="18.75" customHeight="1">
      <c r="B5" s="191"/>
      <c r="C5" s="192" t="s">
        <v>69</v>
      </c>
      <c r="D5" s="218" t="s">
        <v>146</v>
      </c>
      <c r="E5" s="218"/>
      <c r="F5" s="218"/>
      <c r="G5" s="193"/>
    </row>
    <row r="6" spans="2:7" s="194" customFormat="1" ht="18.75" customHeight="1">
      <c r="B6" s="191"/>
      <c r="C6" s="192" t="s">
        <v>70</v>
      </c>
      <c r="D6" s="216" t="s">
        <v>147</v>
      </c>
      <c r="E6" s="216"/>
      <c r="F6" s="216"/>
      <c r="G6" s="193"/>
    </row>
    <row r="7" spans="2:7" s="194" customFormat="1" ht="18.75" customHeight="1" thickBot="1">
      <c r="B7" s="191"/>
      <c r="C7" s="192" t="s">
        <v>71</v>
      </c>
      <c r="D7" s="254" t="s">
        <v>148</v>
      </c>
      <c r="E7" s="254"/>
      <c r="F7" s="254"/>
      <c r="G7" s="193"/>
    </row>
    <row r="8" spans="2:7" ht="15.75">
      <c r="B8" s="86"/>
      <c r="C8" s="15"/>
      <c r="D8" s="15"/>
      <c r="E8" s="15"/>
      <c r="F8" s="59"/>
      <c r="G8" s="147"/>
    </row>
    <row r="9" spans="2:7" ht="15.75">
      <c r="B9" s="86"/>
      <c r="C9" s="34" t="s">
        <v>55</v>
      </c>
      <c r="D9" s="64">
        <v>1</v>
      </c>
      <c r="E9" s="32" t="s">
        <v>53</v>
      </c>
      <c r="F9" s="15"/>
      <c r="G9" s="147"/>
    </row>
    <row r="10" spans="2:7" ht="15.75">
      <c r="B10" s="86"/>
      <c r="C10" s="19" t="s">
        <v>54</v>
      </c>
      <c r="D10" s="33">
        <f>WD*60/DT</f>
        <v>12</v>
      </c>
      <c r="E10" s="29"/>
      <c r="F10" s="30"/>
      <c r="G10" s="147"/>
    </row>
    <row r="11" spans="2:7" ht="16.5" thickBot="1">
      <c r="B11" s="88"/>
      <c r="C11" s="159"/>
      <c r="D11" s="160"/>
      <c r="E11" s="160"/>
      <c r="F11" s="164"/>
      <c r="G11" s="150"/>
    </row>
    <row r="12" ht="15.75" customHeight="1" thickBot="1" thickTop="1"/>
    <row r="13" spans="2:7" ht="20.25" customHeight="1" thickTop="1">
      <c r="B13" s="139" t="s">
        <v>43</v>
      </c>
      <c r="C13" s="140"/>
      <c r="D13" s="141"/>
      <c r="E13" s="141"/>
      <c r="F13" s="141"/>
      <c r="G13" s="156"/>
    </row>
    <row r="14" spans="2:7" ht="15.75" customHeight="1" thickBot="1">
      <c r="B14" s="157"/>
      <c r="C14" s="35"/>
      <c r="D14" s="36"/>
      <c r="E14" s="36"/>
      <c r="F14" s="36"/>
      <c r="G14" s="158"/>
    </row>
    <row r="15" spans="2:7" ht="15.75" customHeight="1" thickBot="1">
      <c r="B15" s="86"/>
      <c r="C15" s="15"/>
      <c r="D15" s="219" t="s">
        <v>14</v>
      </c>
      <c r="E15" s="219"/>
      <c r="F15" s="219"/>
      <c r="G15" s="146"/>
    </row>
    <row r="16" spans="2:7" s="194" customFormat="1" ht="18.75" customHeight="1">
      <c r="B16" s="191"/>
      <c r="C16" s="192" t="s">
        <v>136</v>
      </c>
      <c r="D16" s="218" t="s">
        <v>121</v>
      </c>
      <c r="E16" s="218"/>
      <c r="F16" s="218"/>
      <c r="G16" s="193"/>
    </row>
    <row r="17" spans="2:7" s="194" customFormat="1" ht="18.75" customHeight="1">
      <c r="B17" s="191"/>
      <c r="C17" s="192" t="s">
        <v>135</v>
      </c>
      <c r="D17" s="216" t="s">
        <v>122</v>
      </c>
      <c r="E17" s="216"/>
      <c r="F17" s="216"/>
      <c r="G17" s="193"/>
    </row>
    <row r="18" spans="2:7" s="194" customFormat="1" ht="18.75" customHeight="1">
      <c r="B18" s="191"/>
      <c r="C18" s="192" t="s">
        <v>42</v>
      </c>
      <c r="D18" s="216" t="s">
        <v>120</v>
      </c>
      <c r="E18" s="216"/>
      <c r="F18" s="216"/>
      <c r="G18" s="193"/>
    </row>
    <row r="19" spans="2:7" s="194" customFormat="1" ht="18.75" customHeight="1">
      <c r="B19" s="191"/>
      <c r="C19" s="192" t="s">
        <v>164</v>
      </c>
      <c r="D19" s="216" t="s">
        <v>149</v>
      </c>
      <c r="E19" s="216"/>
      <c r="F19" s="216"/>
      <c r="G19" s="193"/>
    </row>
    <row r="20" spans="2:7" s="194" customFormat="1" ht="18.75" customHeight="1">
      <c r="B20" s="191"/>
      <c r="C20" s="192" t="s">
        <v>137</v>
      </c>
      <c r="D20" s="216" t="s">
        <v>161</v>
      </c>
      <c r="E20" s="216"/>
      <c r="F20" s="216"/>
      <c r="G20" s="193"/>
    </row>
    <row r="21" spans="2:7" s="194" customFormat="1" ht="18.75" customHeight="1">
      <c r="B21" s="191"/>
      <c r="C21" s="192" t="s">
        <v>163</v>
      </c>
      <c r="D21" s="216" t="s">
        <v>150</v>
      </c>
      <c r="E21" s="216"/>
      <c r="F21" s="216"/>
      <c r="G21" s="193"/>
    </row>
    <row r="22" spans="2:7" s="194" customFormat="1" ht="18.75" customHeight="1">
      <c r="B22" s="191"/>
      <c r="C22" s="192" t="s">
        <v>142</v>
      </c>
      <c r="D22" s="216" t="s">
        <v>151</v>
      </c>
      <c r="E22" s="216"/>
      <c r="F22" s="216"/>
      <c r="G22" s="193"/>
    </row>
    <row r="23" spans="2:7" s="194" customFormat="1" ht="18.75" customHeight="1">
      <c r="B23" s="191"/>
      <c r="C23" s="192" t="s">
        <v>143</v>
      </c>
      <c r="D23" s="216" t="s">
        <v>152</v>
      </c>
      <c r="E23" s="216"/>
      <c r="F23" s="216"/>
      <c r="G23" s="193"/>
    </row>
    <row r="24" spans="2:7" s="194" customFormat="1" ht="18.75" customHeight="1">
      <c r="B24" s="191"/>
      <c r="C24" s="192" t="s">
        <v>144</v>
      </c>
      <c r="D24" s="216" t="s">
        <v>153</v>
      </c>
      <c r="E24" s="216"/>
      <c r="F24" s="216"/>
      <c r="G24" s="193"/>
    </row>
    <row r="25" spans="2:7" s="194" customFormat="1" ht="18.75" customHeight="1">
      <c r="B25" s="191"/>
      <c r="C25" s="192" t="s">
        <v>145</v>
      </c>
      <c r="D25" s="216" t="s">
        <v>154</v>
      </c>
      <c r="E25" s="216"/>
      <c r="F25" s="216"/>
      <c r="G25" s="193"/>
    </row>
    <row r="26" spans="2:7" s="194" customFormat="1" ht="18.75" customHeight="1">
      <c r="B26" s="191"/>
      <c r="C26" s="192" t="s">
        <v>138</v>
      </c>
      <c r="D26" s="216" t="s">
        <v>157</v>
      </c>
      <c r="E26" s="216"/>
      <c r="F26" s="216"/>
      <c r="G26" s="193"/>
    </row>
    <row r="27" spans="2:7" s="194" customFormat="1" ht="18.75" customHeight="1">
      <c r="B27" s="191"/>
      <c r="C27" s="192" t="s">
        <v>139</v>
      </c>
      <c r="D27" s="216" t="s">
        <v>158</v>
      </c>
      <c r="E27" s="216"/>
      <c r="F27" s="216"/>
      <c r="G27" s="193"/>
    </row>
    <row r="28" spans="2:7" s="194" customFormat="1" ht="18.75" customHeight="1">
      <c r="B28" s="191"/>
      <c r="C28" s="192" t="s">
        <v>140</v>
      </c>
      <c r="D28" s="216" t="s">
        <v>156</v>
      </c>
      <c r="E28" s="216"/>
      <c r="F28" s="216"/>
      <c r="G28" s="193"/>
    </row>
    <row r="29" spans="2:7" s="194" customFormat="1" ht="18.75" customHeight="1" thickBot="1">
      <c r="B29" s="191"/>
      <c r="C29" s="192" t="s">
        <v>141</v>
      </c>
      <c r="D29" s="254" t="s">
        <v>155</v>
      </c>
      <c r="E29" s="254"/>
      <c r="F29" s="254"/>
      <c r="G29" s="193"/>
    </row>
    <row r="30" spans="2:7" ht="15.75">
      <c r="B30" s="86"/>
      <c r="C30" s="15"/>
      <c r="D30" s="15"/>
      <c r="E30" s="15"/>
      <c r="F30" s="59"/>
      <c r="G30" s="147"/>
    </row>
    <row r="31" spans="2:7" ht="15.75">
      <c r="B31" s="86"/>
      <c r="C31" s="19" t="s">
        <v>79</v>
      </c>
      <c r="D31" s="64">
        <v>100</v>
      </c>
      <c r="E31" s="31" t="s">
        <v>53</v>
      </c>
      <c r="F31" s="15"/>
      <c r="G31" s="147"/>
    </row>
    <row r="32" spans="2:7" ht="15.75">
      <c r="B32" s="86"/>
      <c r="C32" s="19" t="s">
        <v>80</v>
      </c>
      <c r="D32" s="33">
        <f>UG*60/DT</f>
        <v>1200</v>
      </c>
      <c r="E32" s="31"/>
      <c r="F32" s="15"/>
      <c r="G32" s="147"/>
    </row>
    <row r="33" spans="2:7" ht="16.5" thickBot="1">
      <c r="B33" s="88"/>
      <c r="C33" s="159"/>
      <c r="D33" s="198"/>
      <c r="E33" s="160"/>
      <c r="F33" s="149"/>
      <c r="G33" s="150"/>
    </row>
    <row r="34" spans="3:6" ht="16.5" thickTop="1">
      <c r="C34" s="7"/>
      <c r="D34" s="7"/>
      <c r="E34" s="7"/>
      <c r="F34" s="7"/>
    </row>
    <row r="35" spans="3:6" ht="15.75">
      <c r="C35" s="7"/>
      <c r="D35" s="7"/>
      <c r="E35" s="7"/>
      <c r="F35" s="7"/>
    </row>
    <row r="36" spans="3:6" ht="15.75">
      <c r="C36" s="7"/>
      <c r="D36" s="7"/>
      <c r="E36" s="7"/>
      <c r="F36" s="7"/>
    </row>
    <row r="37" spans="3:6" ht="15.75">
      <c r="C37" s="7"/>
      <c r="D37" s="7"/>
      <c r="E37" s="7"/>
      <c r="F37" s="7"/>
    </row>
    <row r="38" spans="3:6" ht="15.75">
      <c r="C38" s="7"/>
      <c r="D38" s="7"/>
      <c r="E38" s="7"/>
      <c r="F38" s="7"/>
    </row>
    <row r="39" spans="3:6" ht="15.75">
      <c r="C39" s="7"/>
      <c r="D39" s="7"/>
      <c r="E39" s="7"/>
      <c r="F39" s="7"/>
    </row>
    <row r="40" spans="3:6" ht="15.75">
      <c r="C40" s="7"/>
      <c r="D40" s="7"/>
      <c r="E40" s="7"/>
      <c r="F40" s="7"/>
    </row>
    <row r="41" spans="3:6" ht="15.75">
      <c r="C41" s="7"/>
      <c r="D41" s="7"/>
      <c r="E41" s="7"/>
      <c r="F41" s="7"/>
    </row>
    <row r="42" spans="3:6" ht="15.75">
      <c r="C42" s="7"/>
      <c r="D42" s="7"/>
      <c r="E42" s="7"/>
      <c r="F42" s="7"/>
    </row>
    <row r="43" spans="3:6" ht="15.75">
      <c r="C43" s="7"/>
      <c r="D43" s="7"/>
      <c r="E43" s="7"/>
      <c r="F43" s="7"/>
    </row>
  </sheetData>
  <sheetProtection/>
  <protectedRanges>
    <protectedRange sqref="D31" name="Range4"/>
    <protectedRange sqref="D9" name="Range3"/>
    <protectedRange sqref="D16:F29" name="Range2"/>
    <protectedRange sqref="D5:F7" name="Range1"/>
  </protectedRanges>
  <mergeCells count="19">
    <mergeCell ref="D26:F26"/>
    <mergeCell ref="D27:F27"/>
    <mergeCell ref="D28:F28"/>
    <mergeCell ref="D29:F29"/>
    <mergeCell ref="D22:F22"/>
    <mergeCell ref="D23:F23"/>
    <mergeCell ref="D24:F24"/>
    <mergeCell ref="D25:F25"/>
    <mergeCell ref="D4:F4"/>
    <mergeCell ref="D16:F16"/>
    <mergeCell ref="D15:F15"/>
    <mergeCell ref="D17:F17"/>
    <mergeCell ref="D5:F5"/>
    <mergeCell ref="D6:F6"/>
    <mergeCell ref="D7:F7"/>
    <mergeCell ref="D19:F19"/>
    <mergeCell ref="D20:F20"/>
    <mergeCell ref="D21:F21"/>
    <mergeCell ref="D18:F18"/>
  </mergeCells>
  <printOptions headings="1"/>
  <pageMargins left="0.96" right="0.75" top="1" bottom="1" header="0.5" footer="0.5"/>
  <pageSetup horizontalDpi="600" verticalDpi="600" orientation="portrait" scale="74" r:id="rId3"/>
  <legacyDrawing r:id="rId2"/>
</worksheet>
</file>

<file path=xl/worksheets/sheet9.xml><?xml version="1.0" encoding="utf-8"?>
<worksheet xmlns="http://schemas.openxmlformats.org/spreadsheetml/2006/main" xmlns:r="http://schemas.openxmlformats.org/officeDocument/2006/relationships">
  <sheetPr codeName="Sheet61"/>
  <dimension ref="B2:K79"/>
  <sheetViews>
    <sheetView showGridLines="0" tabSelected="1" workbookViewId="0" topLeftCell="A1">
      <selection activeCell="D5" sqref="D5"/>
    </sheetView>
  </sheetViews>
  <sheetFormatPr defaultColWidth="9.00390625" defaultRowHeight="15.75"/>
  <cols>
    <col min="1" max="1" width="7.75390625" style="0" customWidth="1"/>
    <col min="2" max="2" width="4.25390625" style="0" customWidth="1"/>
    <col min="3" max="3" width="32.625" style="0" customWidth="1"/>
    <col min="4" max="5" width="10.875" style="0" customWidth="1"/>
    <col min="6" max="6" width="12.25390625" style="0" customWidth="1"/>
    <col min="7" max="7" width="3.75390625" style="0" customWidth="1"/>
    <col min="11" max="11" width="0" style="0" hidden="1" customWidth="1"/>
  </cols>
  <sheetData>
    <row r="1" ht="16.5" thickBot="1"/>
    <row r="2" spans="2:7" s="13" customFormat="1" ht="21" thickTop="1">
      <c r="B2" s="139" t="s">
        <v>72</v>
      </c>
      <c r="C2" s="140"/>
      <c r="D2" s="141"/>
      <c r="E2" s="141"/>
      <c r="F2" s="141"/>
      <c r="G2" s="142"/>
    </row>
    <row r="3" spans="2:7" s="13" customFormat="1" ht="19.5" thickBot="1">
      <c r="B3" s="162"/>
      <c r="C3" s="35"/>
      <c r="D3" s="36"/>
      <c r="E3" s="36"/>
      <c r="F3" s="36"/>
      <c r="G3" s="144"/>
    </row>
    <row r="4" spans="2:7" ht="15.75">
      <c r="B4" s="86"/>
      <c r="C4" s="30" t="s">
        <v>64</v>
      </c>
      <c r="D4" s="29"/>
      <c r="E4" s="29"/>
      <c r="F4" s="30"/>
      <c r="G4" s="165"/>
    </row>
    <row r="5" spans="2:11" ht="18.75">
      <c r="B5" s="86"/>
      <c r="C5" s="20" t="s">
        <v>63</v>
      </c>
      <c r="D5" s="64">
        <v>6</v>
      </c>
      <c r="E5" s="29"/>
      <c r="F5" s="31"/>
      <c r="G5" s="165"/>
      <c r="K5" t="s">
        <v>107</v>
      </c>
    </row>
    <row r="6" spans="2:11" ht="15.75">
      <c r="B6" s="86"/>
      <c r="C6" s="20" t="s">
        <v>103</v>
      </c>
      <c r="D6" s="64" t="s">
        <v>106</v>
      </c>
      <c r="E6" s="29"/>
      <c r="F6" s="31" t="s">
        <v>116</v>
      </c>
      <c r="G6" s="165"/>
      <c r="K6" t="s">
        <v>105</v>
      </c>
    </row>
    <row r="7" spans="2:11" ht="16.5" thickBot="1">
      <c r="B7" s="86"/>
      <c r="C7" s="31" t="s">
        <v>66</v>
      </c>
      <c r="D7" s="31" t="s">
        <v>67</v>
      </c>
      <c r="E7" s="31" t="s">
        <v>68</v>
      </c>
      <c r="F7" s="31" t="s">
        <v>73</v>
      </c>
      <c r="G7" s="165"/>
      <c r="K7" t="s">
        <v>106</v>
      </c>
    </row>
    <row r="8" spans="2:7" ht="15.75">
      <c r="B8" s="86"/>
      <c r="C8" s="185" t="s">
        <v>110</v>
      </c>
      <c r="D8" s="178">
        <v>35</v>
      </c>
      <c r="E8" s="179">
        <v>1</v>
      </c>
      <c r="F8" s="179">
        <v>2052</v>
      </c>
      <c r="G8" s="165"/>
    </row>
    <row r="9" spans="2:7" ht="15.75">
      <c r="B9" s="86"/>
      <c r="C9" s="186" t="s">
        <v>111</v>
      </c>
      <c r="D9" s="64">
        <v>17</v>
      </c>
      <c r="E9" s="181">
        <v>26</v>
      </c>
      <c r="F9" s="181">
        <v>344.25</v>
      </c>
      <c r="G9" s="165"/>
    </row>
    <row r="10" spans="2:7" ht="15.75">
      <c r="B10" s="86"/>
      <c r="C10" s="186" t="s">
        <v>112</v>
      </c>
      <c r="D10" s="64">
        <v>7</v>
      </c>
      <c r="E10" s="181">
        <v>33</v>
      </c>
      <c r="F10" s="181">
        <v>137.25</v>
      </c>
      <c r="G10" s="165"/>
    </row>
    <row r="11" spans="2:7" ht="15.75">
      <c r="B11" s="86"/>
      <c r="C11" s="186" t="s">
        <v>113</v>
      </c>
      <c r="D11" s="64">
        <v>20</v>
      </c>
      <c r="E11" s="181">
        <v>34</v>
      </c>
      <c r="F11" s="181">
        <v>171</v>
      </c>
      <c r="G11" s="165"/>
    </row>
    <row r="12" spans="2:7" ht="15.75">
      <c r="B12" s="86"/>
      <c r="C12" s="186" t="s">
        <v>114</v>
      </c>
      <c r="D12" s="64">
        <v>8</v>
      </c>
      <c r="E12" s="181">
        <v>47</v>
      </c>
      <c r="F12" s="181">
        <v>148.5</v>
      </c>
      <c r="G12" s="165"/>
    </row>
    <row r="13" spans="2:7" ht="15.75">
      <c r="B13" s="86"/>
      <c r="C13" s="186" t="s">
        <v>115</v>
      </c>
      <c r="D13" s="64">
        <v>21</v>
      </c>
      <c r="E13" s="181">
        <v>22</v>
      </c>
      <c r="F13" s="181">
        <v>139.5</v>
      </c>
      <c r="G13" s="165"/>
    </row>
    <row r="14" spans="2:7" ht="15.75">
      <c r="B14" s="86"/>
      <c r="C14" s="180"/>
      <c r="D14" s="64"/>
      <c r="E14" s="181"/>
      <c r="F14" s="181"/>
      <c r="G14" s="165"/>
    </row>
    <row r="15" spans="2:7" ht="15.75">
      <c r="B15" s="86"/>
      <c r="C15" s="180"/>
      <c r="D15" s="64"/>
      <c r="E15" s="181"/>
      <c r="F15" s="181"/>
      <c r="G15" s="165"/>
    </row>
    <row r="16" spans="2:7" ht="15.75">
      <c r="B16" s="86"/>
      <c r="C16" s="180"/>
      <c r="D16" s="64"/>
      <c r="E16" s="181"/>
      <c r="F16" s="181"/>
      <c r="G16" s="165"/>
    </row>
    <row r="17" spans="2:7" ht="15.75">
      <c r="B17" s="86"/>
      <c r="C17" s="180"/>
      <c r="D17" s="64"/>
      <c r="E17" s="181"/>
      <c r="F17" s="181"/>
      <c r="G17" s="165"/>
    </row>
    <row r="18" spans="2:7" ht="15.75">
      <c r="B18" s="86"/>
      <c r="C18" s="180"/>
      <c r="D18" s="64"/>
      <c r="E18" s="181"/>
      <c r="F18" s="181"/>
      <c r="G18" s="165"/>
    </row>
    <row r="19" spans="2:7" ht="16.5" thickBot="1">
      <c r="B19" s="86"/>
      <c r="C19" s="182"/>
      <c r="D19" s="183"/>
      <c r="E19" s="184"/>
      <c r="F19" s="184"/>
      <c r="G19" s="165"/>
    </row>
    <row r="20" spans="2:7" ht="16.5" thickBot="1">
      <c r="B20" s="109"/>
      <c r="C20" s="65"/>
      <c r="D20" s="66"/>
      <c r="E20" s="66"/>
      <c r="F20" s="66"/>
      <c r="G20" s="166"/>
    </row>
    <row r="21" spans="2:7" ht="15.75">
      <c r="B21" s="86"/>
      <c r="C21" s="30" t="s">
        <v>65</v>
      </c>
      <c r="D21" s="29"/>
      <c r="E21" s="29"/>
      <c r="F21" s="29"/>
      <c r="G21" s="165"/>
    </row>
    <row r="22" spans="2:11" ht="15.75">
      <c r="B22" s="86"/>
      <c r="C22" s="20" t="s">
        <v>63</v>
      </c>
      <c r="D22" s="64">
        <v>6</v>
      </c>
      <c r="E22" s="29"/>
      <c r="F22" s="31"/>
      <c r="G22" s="165"/>
      <c r="K22" t="s">
        <v>104</v>
      </c>
    </row>
    <row r="23" spans="2:11" ht="15.75">
      <c r="B23" s="86"/>
      <c r="C23" s="20" t="s">
        <v>108</v>
      </c>
      <c r="D23" s="64" t="s">
        <v>109</v>
      </c>
      <c r="E23" s="29"/>
      <c r="F23" s="31" t="s">
        <v>116</v>
      </c>
      <c r="G23" s="165"/>
      <c r="K23" t="s">
        <v>109</v>
      </c>
    </row>
    <row r="24" spans="2:7" ht="16.5" thickBot="1">
      <c r="B24" s="86"/>
      <c r="C24" s="31" t="s">
        <v>66</v>
      </c>
      <c r="D24" s="31" t="s">
        <v>67</v>
      </c>
      <c r="E24" s="31" t="s">
        <v>68</v>
      </c>
      <c r="F24" s="31" t="s">
        <v>73</v>
      </c>
      <c r="G24" s="165"/>
    </row>
    <row r="25" spans="2:7" ht="15.75">
      <c r="B25" s="86"/>
      <c r="C25" s="185" t="s">
        <v>110</v>
      </c>
      <c r="D25" s="178">
        <v>35</v>
      </c>
      <c r="E25" s="179">
        <v>1</v>
      </c>
      <c r="F25" s="179">
        <v>2052</v>
      </c>
      <c r="G25" s="165"/>
    </row>
    <row r="26" spans="2:7" ht="15.75">
      <c r="B26" s="86"/>
      <c r="C26" s="186" t="s">
        <v>111</v>
      </c>
      <c r="D26" s="64">
        <v>17</v>
      </c>
      <c r="E26" s="181">
        <v>26</v>
      </c>
      <c r="F26" s="181">
        <v>344.25</v>
      </c>
      <c r="G26" s="165"/>
    </row>
    <row r="27" spans="2:7" ht="15.75">
      <c r="B27" s="86"/>
      <c r="C27" s="186" t="s">
        <v>112</v>
      </c>
      <c r="D27" s="64">
        <v>7</v>
      </c>
      <c r="E27" s="181">
        <v>33</v>
      </c>
      <c r="F27" s="181">
        <v>137.25</v>
      </c>
      <c r="G27" s="165"/>
    </row>
    <row r="28" spans="2:7" ht="15.75">
      <c r="B28" s="86"/>
      <c r="C28" s="186" t="s">
        <v>113</v>
      </c>
      <c r="D28" s="64">
        <v>20</v>
      </c>
      <c r="E28" s="181">
        <v>34</v>
      </c>
      <c r="F28" s="181">
        <v>171</v>
      </c>
      <c r="G28" s="165"/>
    </row>
    <row r="29" spans="2:7" ht="15.75">
      <c r="B29" s="86"/>
      <c r="C29" s="186" t="s">
        <v>114</v>
      </c>
      <c r="D29" s="64">
        <v>8</v>
      </c>
      <c r="E29" s="181">
        <v>47</v>
      </c>
      <c r="F29" s="181">
        <v>148.5</v>
      </c>
      <c r="G29" s="165"/>
    </row>
    <row r="30" spans="2:7" ht="15.75">
      <c r="B30" s="86"/>
      <c r="C30" s="186" t="s">
        <v>115</v>
      </c>
      <c r="D30" s="64">
        <v>21</v>
      </c>
      <c r="E30" s="181">
        <v>22</v>
      </c>
      <c r="F30" s="181">
        <v>139.5</v>
      </c>
      <c r="G30" s="165"/>
    </row>
    <row r="31" spans="2:7" ht="15.75">
      <c r="B31" s="86"/>
      <c r="C31" s="180"/>
      <c r="D31" s="64"/>
      <c r="E31" s="181"/>
      <c r="F31" s="181"/>
      <c r="G31" s="165"/>
    </row>
    <row r="32" spans="2:7" ht="15.75">
      <c r="B32" s="86"/>
      <c r="C32" s="180"/>
      <c r="D32" s="64"/>
      <c r="E32" s="181"/>
      <c r="F32" s="181"/>
      <c r="G32" s="165"/>
    </row>
    <row r="33" spans="2:7" ht="15.75">
      <c r="B33" s="86"/>
      <c r="C33" s="180"/>
      <c r="D33" s="64"/>
      <c r="E33" s="181"/>
      <c r="F33" s="181"/>
      <c r="G33" s="165"/>
    </row>
    <row r="34" spans="2:7" ht="15.75">
      <c r="B34" s="86"/>
      <c r="C34" s="180"/>
      <c r="D34" s="64"/>
      <c r="E34" s="181"/>
      <c r="F34" s="181"/>
      <c r="G34" s="165"/>
    </row>
    <row r="35" spans="2:7" ht="15.75">
      <c r="B35" s="86"/>
      <c r="C35" s="180"/>
      <c r="D35" s="64"/>
      <c r="E35" s="181"/>
      <c r="F35" s="181"/>
      <c r="G35" s="165"/>
    </row>
    <row r="36" spans="2:7" ht="16.5" thickBot="1">
      <c r="B36" s="86"/>
      <c r="C36" s="182"/>
      <c r="D36" s="183"/>
      <c r="E36" s="184"/>
      <c r="F36" s="184"/>
      <c r="G36" s="165"/>
    </row>
    <row r="37" spans="2:7" ht="16.5" thickBot="1">
      <c r="B37" s="88"/>
      <c r="C37" s="159"/>
      <c r="D37" s="160"/>
      <c r="E37" s="160"/>
      <c r="F37" s="160"/>
      <c r="G37" s="167"/>
    </row>
    <row r="38" spans="3:6" ht="16.5" thickTop="1">
      <c r="C38" s="7"/>
      <c r="D38" s="7"/>
      <c r="E38" s="7"/>
      <c r="F38" s="7"/>
    </row>
    <row r="39" spans="3:6" ht="15.75">
      <c r="C39" s="7"/>
      <c r="D39" s="7"/>
      <c r="E39" s="7"/>
      <c r="F39" s="7"/>
    </row>
    <row r="40" spans="3:6" ht="15.75">
      <c r="C40" s="7"/>
      <c r="D40" s="7"/>
      <c r="E40" s="7"/>
      <c r="F40" s="7"/>
    </row>
    <row r="41" spans="3:6" ht="15.75">
      <c r="C41" s="7"/>
      <c r="D41" s="7"/>
      <c r="E41" s="7"/>
      <c r="F41" s="7"/>
    </row>
    <row r="42" spans="3:6" ht="15.75">
      <c r="C42" s="7"/>
      <c r="D42" s="7"/>
      <c r="E42" s="7"/>
      <c r="F42" s="7"/>
    </row>
    <row r="43" spans="3:6" ht="15.75">
      <c r="C43" s="7"/>
      <c r="D43" s="7"/>
      <c r="E43" s="7"/>
      <c r="F43" s="7"/>
    </row>
    <row r="44" spans="3:6" ht="15.75">
      <c r="C44" s="7"/>
      <c r="D44" s="7"/>
      <c r="E44" s="7"/>
      <c r="F44" s="7"/>
    </row>
    <row r="45" spans="3:6" ht="15.75">
      <c r="C45" s="7"/>
      <c r="D45" s="7"/>
      <c r="E45" s="7"/>
      <c r="F45" s="7"/>
    </row>
    <row r="46" spans="3:6" ht="15.75">
      <c r="C46" s="7"/>
      <c r="D46" s="7"/>
      <c r="E46" s="7"/>
      <c r="F46" s="7"/>
    </row>
    <row r="47" spans="3:6" ht="15.75">
      <c r="C47" s="7"/>
      <c r="D47" s="7"/>
      <c r="E47" s="7"/>
      <c r="F47" s="7"/>
    </row>
    <row r="48" spans="3:6" ht="15.75">
      <c r="C48" s="7"/>
      <c r="D48" s="7"/>
      <c r="E48" s="7"/>
      <c r="F48" s="7"/>
    </row>
    <row r="49" spans="3:6" ht="15.75">
      <c r="C49" s="7"/>
      <c r="D49" s="7"/>
      <c r="E49" s="7"/>
      <c r="F49" s="7"/>
    </row>
    <row r="50" spans="3:6" ht="15.75">
      <c r="C50" s="7"/>
      <c r="D50" s="7"/>
      <c r="E50" s="7"/>
      <c r="F50" s="7"/>
    </row>
    <row r="51" spans="3:6" ht="15.75">
      <c r="C51" s="7"/>
      <c r="D51" s="7"/>
      <c r="E51" s="7"/>
      <c r="F51" s="7"/>
    </row>
    <row r="52" spans="3:6" ht="15.75">
      <c r="C52" s="7"/>
      <c r="D52" s="7"/>
      <c r="E52" s="7"/>
      <c r="F52" s="7"/>
    </row>
    <row r="53" spans="3:6" ht="15.75">
      <c r="C53" s="7"/>
      <c r="D53" s="7"/>
      <c r="E53" s="7"/>
      <c r="F53" s="7"/>
    </row>
    <row r="54" spans="3:6" ht="15.75">
      <c r="C54" s="7"/>
      <c r="D54" s="7"/>
      <c r="E54" s="7"/>
      <c r="F54" s="7"/>
    </row>
    <row r="55" spans="3:6" ht="15.75">
      <c r="C55" s="7"/>
      <c r="D55" s="7"/>
      <c r="E55" s="7"/>
      <c r="F55" s="7"/>
    </row>
    <row r="56" spans="3:6" ht="15.75">
      <c r="C56" s="7"/>
      <c r="D56" s="7"/>
      <c r="E56" s="7"/>
      <c r="F56" s="7"/>
    </row>
    <row r="57" spans="3:6" ht="15.75">
      <c r="C57" s="7"/>
      <c r="D57" s="7"/>
      <c r="E57" s="7"/>
      <c r="F57" s="7"/>
    </row>
    <row r="58" spans="3:6" ht="15.75">
      <c r="C58" s="7"/>
      <c r="D58" s="7"/>
      <c r="E58" s="7"/>
      <c r="F58" s="7"/>
    </row>
    <row r="59" spans="3:6" ht="15.75">
      <c r="C59" s="7"/>
      <c r="D59" s="7"/>
      <c r="E59" s="7"/>
      <c r="F59" s="7"/>
    </row>
    <row r="60" spans="3:6" ht="15.75">
      <c r="C60" s="7"/>
      <c r="D60" s="7"/>
      <c r="E60" s="7"/>
      <c r="F60" s="7"/>
    </row>
    <row r="61" spans="3:6" ht="15.75">
      <c r="C61" s="7"/>
      <c r="D61" s="7"/>
      <c r="E61" s="7"/>
      <c r="F61" s="7"/>
    </row>
    <row r="62" spans="3:6" ht="15.75">
      <c r="C62" s="7"/>
      <c r="D62" s="7"/>
      <c r="E62" s="7"/>
      <c r="F62" s="7"/>
    </row>
    <row r="63" spans="3:6" ht="15.75">
      <c r="C63" s="7"/>
      <c r="D63" s="7"/>
      <c r="E63" s="7"/>
      <c r="F63" s="7"/>
    </row>
    <row r="64" spans="3:6" ht="15.75">
      <c r="C64" s="7"/>
      <c r="D64" s="7"/>
      <c r="E64" s="7"/>
      <c r="F64" s="7"/>
    </row>
    <row r="65" spans="3:6" ht="15.75">
      <c r="C65" s="7"/>
      <c r="D65" s="7"/>
      <c r="E65" s="7"/>
      <c r="F65" s="7"/>
    </row>
    <row r="66" spans="3:6" ht="15.75">
      <c r="C66" s="7"/>
      <c r="D66" s="7"/>
      <c r="E66" s="7"/>
      <c r="F66" s="7"/>
    </row>
    <row r="67" spans="3:6" ht="15.75">
      <c r="C67" s="7"/>
      <c r="D67" s="7"/>
      <c r="E67" s="7"/>
      <c r="F67" s="7"/>
    </row>
    <row r="68" spans="3:6" ht="15.75">
      <c r="C68" s="7"/>
      <c r="D68" s="7"/>
      <c r="E68" s="7"/>
      <c r="F68" s="7"/>
    </row>
    <row r="69" spans="3:6" ht="15.75">
      <c r="C69" s="7"/>
      <c r="D69" s="7"/>
      <c r="E69" s="7"/>
      <c r="F69" s="7"/>
    </row>
    <row r="70" spans="3:6" ht="15.75">
      <c r="C70" s="7"/>
      <c r="D70" s="7"/>
      <c r="E70" s="7"/>
      <c r="F70" s="7"/>
    </row>
    <row r="71" spans="3:6" ht="15.75">
      <c r="C71" s="7"/>
      <c r="D71" s="7"/>
      <c r="E71" s="7"/>
      <c r="F71" s="7"/>
    </row>
    <row r="72" spans="3:6" ht="15.75">
      <c r="C72" s="7"/>
      <c r="D72" s="7"/>
      <c r="E72" s="7"/>
      <c r="F72" s="7"/>
    </row>
    <row r="73" spans="3:6" ht="15.75">
      <c r="C73" s="7"/>
      <c r="D73" s="7"/>
      <c r="E73" s="7"/>
      <c r="F73" s="7"/>
    </row>
    <row r="74" spans="3:6" ht="15.75">
      <c r="C74" s="7"/>
      <c r="D74" s="7"/>
      <c r="E74" s="7"/>
      <c r="F74" s="7"/>
    </row>
    <row r="75" spans="3:6" ht="15.75">
      <c r="C75" s="7"/>
      <c r="D75" s="7"/>
      <c r="E75" s="7"/>
      <c r="F75" s="7"/>
    </row>
    <row r="76" spans="3:6" ht="15.75">
      <c r="C76" s="7"/>
      <c r="D76" s="7"/>
      <c r="E76" s="7"/>
      <c r="F76" s="7"/>
    </row>
    <row r="77" spans="3:6" ht="15.75">
      <c r="C77" s="7"/>
      <c r="D77" s="7"/>
      <c r="E77" s="7"/>
      <c r="F77" s="7"/>
    </row>
    <row r="78" spans="3:6" ht="15.75">
      <c r="C78" s="7"/>
      <c r="D78" s="7"/>
      <c r="E78" s="7"/>
      <c r="F78" s="7"/>
    </row>
    <row r="79" spans="3:6" ht="15.75">
      <c r="C79" s="7"/>
      <c r="D79" s="7"/>
      <c r="E79" s="7"/>
      <c r="F79" s="7"/>
    </row>
  </sheetData>
  <sheetProtection/>
  <dataValidations count="2">
    <dataValidation type="list" allowBlank="1" showErrorMessage="1" errorTitle="Please, make another selection" error="Only three options are given to write the discharge: m3/s, cfs or in mm/h.&#10;Please, choose one" sqref="D6">
      <formula1>$K$5:$K$7</formula1>
    </dataValidation>
    <dataValidation type="list" allowBlank="1" showInputMessage="1" showErrorMessage="1" errorTitle="Please, make another selection" error="Only two options are given to write the sediment discharge: m3/s or in tons/ha/day.&#10;Please, choose one" sqref="D23">
      <formula1>$K$22:$K$23</formula1>
    </dataValidation>
  </dataValidations>
  <printOptions/>
  <pageMargins left="0.96" right="0.75" top="1" bottom="1" header="0.5" footer="0.5"/>
  <pageSetup horizontalDpi="600" verticalDpi="600" orientation="portrait" scale="74"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CSU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 How to lock cell, column or row?</dc:title>
  <dc:subject/>
  <dc:creator>Rosalia Rojas</dc:creator>
  <cp:keywords/>
  <dc:description/>
  <cp:lastModifiedBy>Rosalia Rojas</cp:lastModifiedBy>
  <cp:lastPrinted>2002-02-01T16:49:13Z</cp:lastPrinted>
  <dcterms:created xsi:type="dcterms:W3CDTF">2001-04-18T22:18:07Z</dcterms:created>
  <dcterms:modified xsi:type="dcterms:W3CDTF">2002-07-18T00:28:12Z</dcterms:modified>
  <cp:category/>
  <cp:version/>
  <cp:contentType/>
  <cp:contentStatus/>
</cp:coreProperties>
</file>